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92" windowWidth="9432" windowHeight="4968" tabRatio="353"/>
  </bookViews>
  <sheets>
    <sheet name="Instructions" sheetId="27" r:id="rId1"/>
    <sheet name="Encodage réponses Es" sheetId="4" r:id="rId2"/>
    <sheet name="Compétences" sheetId="26" r:id="rId3"/>
    <sheet name="Résultats et commentaires" sheetId="29" r:id="rId4"/>
    <sheet name="Tri" sheetId="28" r:id="rId5"/>
  </sheets>
  <definedNames>
    <definedName name="_xlnm._FilterDatabase" localSheetId="4" hidden="1">Tri!$A$1:$D$82</definedName>
    <definedName name="_xlnm.Print_Titles" localSheetId="2">Compétences!$A:$D,Compétences!$1:$2</definedName>
    <definedName name="_xlnm.Print_Titles" localSheetId="1">'Encodage réponses Es'!$A:$F,'Encodage réponses Es'!$1:$1</definedName>
    <definedName name="_xlnm.Print_Titles" localSheetId="4">Tri!$1:$1</definedName>
    <definedName name="_xlnm.Print_Area" localSheetId="2">Compétences!$A$1:$DR$61</definedName>
    <definedName name="_xlnm.Print_Area" localSheetId="1">'Encodage réponses Es'!$A$1:$CO$48</definedName>
    <definedName name="_xlnm.Print_Area" localSheetId="4">Tri!$A$1:$E$82</definedName>
  </definedNames>
  <calcPr calcId="145621"/>
</workbook>
</file>

<file path=xl/calcChain.xml><?xml version="1.0" encoding="utf-8"?>
<calcChain xmlns="http://schemas.openxmlformats.org/spreadsheetml/2006/main">
  <c r="O48" i="26" l="1"/>
  <c r="DM48" i="26"/>
  <c r="DL48" i="26"/>
  <c r="DI48" i="26"/>
  <c r="DH48" i="26"/>
  <c r="DG48" i="26"/>
  <c r="DF48" i="26"/>
  <c r="DE48" i="26"/>
  <c r="DD48" i="26"/>
  <c r="DC48" i="26"/>
  <c r="DB48" i="26"/>
  <c r="DA48" i="26"/>
  <c r="CZ48" i="26"/>
  <c r="CY48" i="26"/>
  <c r="CX48" i="26"/>
  <c r="CW48" i="26"/>
  <c r="CV48" i="26"/>
  <c r="CS48" i="26"/>
  <c r="CR48" i="26"/>
  <c r="CQ48" i="26"/>
  <c r="CP48" i="26"/>
  <c r="CO48" i="26"/>
  <c r="CN48" i="26"/>
  <c r="CM48" i="26"/>
  <c r="CJ48" i="26"/>
  <c r="CI48" i="26"/>
  <c r="CH48" i="26"/>
  <c r="CG48" i="26"/>
  <c r="CF48" i="26"/>
  <c r="CE48" i="26"/>
  <c r="CD48" i="26"/>
  <c r="CC48" i="26"/>
  <c r="BZ48" i="26"/>
  <c r="BY48" i="26"/>
  <c r="BV48" i="26"/>
  <c r="BU48" i="26"/>
  <c r="BT48" i="26"/>
  <c r="BP48" i="26"/>
  <c r="BO48" i="26"/>
  <c r="BN48" i="26"/>
  <c r="BM48" i="26"/>
  <c r="BL48" i="26"/>
  <c r="BK48" i="26"/>
  <c r="BJ48" i="26"/>
  <c r="BG48" i="26"/>
  <c r="BF48" i="26"/>
  <c r="BE48" i="26"/>
  <c r="BD48" i="26"/>
  <c r="BC48" i="26"/>
  <c r="BB48" i="26"/>
  <c r="BA48" i="26"/>
  <c r="AZ48" i="26"/>
  <c r="AY48" i="26"/>
  <c r="AX48" i="26"/>
  <c r="AU48" i="26"/>
  <c r="AT48" i="26"/>
  <c r="AS48" i="26"/>
  <c r="AR48" i="26"/>
  <c r="AQ48" i="26"/>
  <c r="AP48" i="26"/>
  <c r="AO48" i="26"/>
  <c r="AN48" i="26"/>
  <c r="AK48" i="26"/>
  <c r="AJ48" i="26"/>
  <c r="AI48" i="26"/>
  <c r="AH48" i="26"/>
  <c r="AG48" i="26"/>
  <c r="AF48" i="26"/>
  <c r="AF46" i="26"/>
  <c r="AG46" i="26"/>
  <c r="AH46" i="26"/>
  <c r="AI46" i="26"/>
  <c r="AJ46" i="26"/>
  <c r="AK46" i="26"/>
  <c r="AC48" i="26"/>
  <c r="AB48" i="26"/>
  <c r="AA48" i="26"/>
  <c r="Z48" i="26"/>
  <c r="Y48" i="26"/>
  <c r="X48" i="26"/>
  <c r="U48" i="26"/>
  <c r="T48" i="26"/>
  <c r="S48" i="26"/>
  <c r="R48" i="26"/>
  <c r="Q48" i="26"/>
  <c r="P48" i="26"/>
  <c r="CO37" i="4"/>
  <c r="CO36" i="4"/>
  <c r="CO35" i="4"/>
  <c r="CO34" i="4"/>
  <c r="CO33" i="4"/>
  <c r="CO32" i="4"/>
  <c r="CO31" i="4"/>
  <c r="CO30" i="4"/>
  <c r="CO29" i="4"/>
  <c r="CO28" i="4"/>
  <c r="CO27" i="4"/>
  <c r="E28" i="26"/>
  <c r="CO26" i="4"/>
  <c r="E27" i="26"/>
  <c r="CO25" i="4"/>
  <c r="E26" i="26"/>
  <c r="CO24" i="4"/>
  <c r="CO23" i="4"/>
  <c r="CO22" i="4"/>
  <c r="CO21" i="4"/>
  <c r="CO20" i="4"/>
  <c r="CO19" i="4"/>
  <c r="CO18" i="4"/>
  <c r="CO17" i="4"/>
  <c r="CO16" i="4"/>
  <c r="CO15" i="4"/>
  <c r="CO14" i="4"/>
  <c r="CO13" i="4"/>
  <c r="CO12" i="4"/>
  <c r="CO11" i="4"/>
  <c r="CO10" i="4"/>
  <c r="CO9" i="4"/>
  <c r="CO8" i="4"/>
  <c r="CO7" i="4"/>
  <c r="CO6" i="4"/>
  <c r="CO5" i="4"/>
  <c r="CO4" i="4"/>
  <c r="CO3" i="4"/>
  <c r="DP48" i="26"/>
  <c r="E39" i="26"/>
  <c r="DP39" i="26" s="1"/>
  <c r="DQ39" i="26" s="1"/>
  <c r="E38" i="26"/>
  <c r="E37" i="26"/>
  <c r="E36" i="26"/>
  <c r="E35" i="26"/>
  <c r="E34" i="26"/>
  <c r="E33" i="26"/>
  <c r="E32" i="26"/>
  <c r="E31" i="26"/>
  <c r="E30" i="26"/>
  <c r="S30" i="26"/>
  <c r="E29" i="26"/>
  <c r="E25" i="26"/>
  <c r="E24" i="26"/>
  <c r="E23" i="26"/>
  <c r="E22" i="26"/>
  <c r="E21" i="26"/>
  <c r="E20" i="26"/>
  <c r="E19" i="26"/>
  <c r="E18" i="26"/>
  <c r="E17" i="26"/>
  <c r="E16" i="26"/>
  <c r="DH16" i="26" s="1"/>
  <c r="E15" i="26"/>
  <c r="E14" i="26"/>
  <c r="E13" i="26"/>
  <c r="E12" i="26"/>
  <c r="E11" i="26"/>
  <c r="E10" i="26"/>
  <c r="E9" i="26"/>
  <c r="E8" i="26"/>
  <c r="DP8" i="26" s="1"/>
  <c r="DQ8" i="26" s="1"/>
  <c r="E7" i="26"/>
  <c r="E6" i="26"/>
  <c r="DB6" i="26" s="1"/>
  <c r="BC41" i="4"/>
  <c r="BG43" i="26" s="1"/>
  <c r="BP41" i="4"/>
  <c r="BZ43" i="26" s="1"/>
  <c r="M43" i="4"/>
  <c r="P45" i="26" s="1"/>
  <c r="N43" i="4"/>
  <c r="Q45" i="26" s="1"/>
  <c r="O43" i="4"/>
  <c r="R45" i="26" s="1"/>
  <c r="P43" i="4"/>
  <c r="AF45" i="26" s="1"/>
  <c r="Q43" i="4"/>
  <c r="AG45" i="26" s="1"/>
  <c r="R43" i="4"/>
  <c r="S43" i="4"/>
  <c r="AN45" i="26" s="1"/>
  <c r="T43" i="4"/>
  <c r="AO45" i="26" s="1"/>
  <c r="U43" i="4"/>
  <c r="T45" i="26" s="1"/>
  <c r="V43" i="4"/>
  <c r="BJ45" i="26" s="1"/>
  <c r="W43" i="4"/>
  <c r="BK45" i="26" s="1"/>
  <c r="X43" i="4"/>
  <c r="U45" i="26" s="1"/>
  <c r="Y43" i="4"/>
  <c r="BL45" i="26" s="1"/>
  <c r="Z43" i="4"/>
  <c r="AP45" i="26" s="1"/>
  <c r="AA43" i="4"/>
  <c r="AQ45" i="26" s="1"/>
  <c r="AB43" i="4"/>
  <c r="AR45" i="26" s="1"/>
  <c r="AC43" i="4"/>
  <c r="AS45" i="26" s="1"/>
  <c r="AD43" i="4"/>
  <c r="AT45" i="26" s="1"/>
  <c r="AE43" i="4"/>
  <c r="X45" i="26" s="1"/>
  <c r="AF43" i="4"/>
  <c r="AU45" i="26" s="1"/>
  <c r="AG43" i="4"/>
  <c r="BM45" i="26" s="1"/>
  <c r="AH43" i="4"/>
  <c r="BN45" i="26" s="1"/>
  <c r="AI43" i="4"/>
  <c r="BO45" i="26" s="1"/>
  <c r="AJ43" i="4"/>
  <c r="Y45" i="26" s="1"/>
  <c r="AK43" i="4"/>
  <c r="AX45" i="26" s="1"/>
  <c r="AL43" i="4"/>
  <c r="BP45" i="26" s="1"/>
  <c r="AM43" i="4"/>
  <c r="AY45" i="26" s="1"/>
  <c r="AN43" i="4"/>
  <c r="Z45" i="26" s="1"/>
  <c r="AO43" i="4"/>
  <c r="AH45" i="26" s="1"/>
  <c r="AP43" i="4"/>
  <c r="AI45" i="26" s="1"/>
  <c r="AQ43" i="4"/>
  <c r="AJ45" i="26" s="1"/>
  <c r="AR43" i="4"/>
  <c r="AK45" i="26" s="1"/>
  <c r="AS43" i="4"/>
  <c r="AA45" i="26" s="1"/>
  <c r="AT43" i="4"/>
  <c r="AZ45" i="26" s="1"/>
  <c r="AU43" i="4"/>
  <c r="BA45" i="26" s="1"/>
  <c r="AV43" i="4"/>
  <c r="BB45" i="26" s="1"/>
  <c r="AW43" i="4"/>
  <c r="BC45" i="26" s="1"/>
  <c r="AX43" i="4"/>
  <c r="BD45" i="26" s="1"/>
  <c r="AY43" i="4"/>
  <c r="BE45" i="26" s="1"/>
  <c r="AZ43" i="4"/>
  <c r="AB45" i="26" s="1"/>
  <c r="BA43" i="4"/>
  <c r="AC45" i="26" s="1"/>
  <c r="BB43" i="4"/>
  <c r="BF45" i="26" s="1"/>
  <c r="BC43" i="4"/>
  <c r="BG45" i="26" s="1"/>
  <c r="BD43" i="4"/>
  <c r="BT45" i="26" s="1"/>
  <c r="BE43" i="4"/>
  <c r="BF43" i="4"/>
  <c r="BV45" i="26" s="1"/>
  <c r="BG43" i="4"/>
  <c r="DL45" i="26" s="1"/>
  <c r="BH43" i="4"/>
  <c r="DM45" i="26" s="1"/>
  <c r="BI43" i="4"/>
  <c r="CV45" i="26" s="1"/>
  <c r="BJ43" i="4"/>
  <c r="CW45" i="26" s="1"/>
  <c r="BK43" i="4"/>
  <c r="CX45" i="26" s="1"/>
  <c r="BL43" i="4"/>
  <c r="BM43" i="4"/>
  <c r="CZ45" i="26" s="1"/>
  <c r="BN43" i="4"/>
  <c r="BY45" i="26" s="1"/>
  <c r="BO43" i="4"/>
  <c r="BP43" i="4"/>
  <c r="BZ45" i="26" s="1"/>
  <c r="BQ43" i="4"/>
  <c r="CM45" i="26" s="1"/>
  <c r="BR43" i="4"/>
  <c r="CN45" i="26" s="1"/>
  <c r="BS43" i="4"/>
  <c r="CO45" i="26" s="1"/>
  <c r="BT43" i="4"/>
  <c r="CP45" i="26" s="1"/>
  <c r="BU43" i="4"/>
  <c r="CQ45" i="26" s="1"/>
  <c r="BV43" i="4"/>
  <c r="BW43" i="4"/>
  <c r="CR45" i="26" s="1"/>
  <c r="BX43" i="4"/>
  <c r="CS45" i="26" s="1"/>
  <c r="BY43" i="4"/>
  <c r="DA45" i="26" s="1"/>
  <c r="BZ43" i="4"/>
  <c r="DB45" i="26" s="1"/>
  <c r="CA43" i="4"/>
  <c r="DC45" i="26" s="1"/>
  <c r="CB43" i="4"/>
  <c r="DD45" i="26" s="1"/>
  <c r="CC43" i="4"/>
  <c r="DE45" i="26" s="1"/>
  <c r="CD43" i="4"/>
  <c r="DP45" i="26" s="1"/>
  <c r="CE43" i="4"/>
  <c r="CE45" i="26" s="1"/>
  <c r="CF43" i="4"/>
  <c r="CF45" i="26" s="1"/>
  <c r="CG43" i="4"/>
  <c r="CG45" i="26" s="1"/>
  <c r="CH43" i="4"/>
  <c r="CH45" i="26" s="1"/>
  <c r="CI43" i="4"/>
  <c r="CI45" i="26" s="1"/>
  <c r="CJ43" i="4"/>
  <c r="CJ45" i="26" s="1"/>
  <c r="CK43" i="4"/>
  <c r="DF45" i="26" s="1"/>
  <c r="CL43" i="4"/>
  <c r="DG45" i="26" s="1"/>
  <c r="CM43" i="4"/>
  <c r="DH45" i="26" s="1"/>
  <c r="CN43" i="4"/>
  <c r="DI45" i="26" s="1"/>
  <c r="M42" i="4"/>
  <c r="P44" i="26" s="1"/>
  <c r="N42" i="4"/>
  <c r="Q44" i="26" s="1"/>
  <c r="O42" i="4"/>
  <c r="R44" i="26" s="1"/>
  <c r="P42" i="4"/>
  <c r="AF44" i="26" s="1"/>
  <c r="Q42" i="4"/>
  <c r="AG44" i="26" s="1"/>
  <c r="R42" i="4"/>
  <c r="S44" i="26" s="1"/>
  <c r="S42" i="4"/>
  <c r="AN44" i="26" s="1"/>
  <c r="T42" i="4"/>
  <c r="AO44" i="26" s="1"/>
  <c r="U42" i="4"/>
  <c r="T44" i="26" s="1"/>
  <c r="V42" i="4"/>
  <c r="BJ44" i="26" s="1"/>
  <c r="W42" i="4"/>
  <c r="BK44" i="26" s="1"/>
  <c r="X42" i="4"/>
  <c r="U44" i="26" s="1"/>
  <c r="Y42" i="4"/>
  <c r="BL44" i="26" s="1"/>
  <c r="Z42" i="4"/>
  <c r="AP44" i="26" s="1"/>
  <c r="AA42" i="4"/>
  <c r="AQ44" i="26" s="1"/>
  <c r="AB42" i="4"/>
  <c r="AR44" i="26" s="1"/>
  <c r="AC42" i="4"/>
  <c r="AS44" i="26" s="1"/>
  <c r="AD42" i="4"/>
  <c r="AT44" i="26" s="1"/>
  <c r="AE42" i="4"/>
  <c r="X44" i="26" s="1"/>
  <c r="AF42" i="4"/>
  <c r="AU44" i="26" s="1"/>
  <c r="AG42" i="4"/>
  <c r="BM44" i="26" s="1"/>
  <c r="AH42" i="4"/>
  <c r="BN44" i="26" s="1"/>
  <c r="AI42" i="4"/>
  <c r="BO44" i="26" s="1"/>
  <c r="AJ42" i="4"/>
  <c r="Y44" i="26" s="1"/>
  <c r="AK42" i="4"/>
  <c r="AX44" i="26" s="1"/>
  <c r="AL42" i="4"/>
  <c r="BP44" i="26" s="1"/>
  <c r="AM42" i="4"/>
  <c r="AY44" i="26" s="1"/>
  <c r="AN42" i="4"/>
  <c r="Z44" i="26" s="1"/>
  <c r="AO42" i="4"/>
  <c r="AH44" i="26" s="1"/>
  <c r="AP42" i="4"/>
  <c r="AI44" i="26" s="1"/>
  <c r="AQ42" i="4"/>
  <c r="AJ44" i="26" s="1"/>
  <c r="AR42" i="4"/>
  <c r="AS42" i="4"/>
  <c r="AA44" i="26" s="1"/>
  <c r="AT42" i="4"/>
  <c r="AZ44" i="26" s="1"/>
  <c r="AU42" i="4"/>
  <c r="BA44" i="26" s="1"/>
  <c r="AV42" i="4"/>
  <c r="BB44" i="26" s="1"/>
  <c r="AW42" i="4"/>
  <c r="BC44" i="26" s="1"/>
  <c r="AX42" i="4"/>
  <c r="BD44" i="26" s="1"/>
  <c r="AY42" i="4"/>
  <c r="BE44" i="26" s="1"/>
  <c r="AZ42" i="4"/>
  <c r="AB44" i="26" s="1"/>
  <c r="BA42" i="4"/>
  <c r="AC44" i="26" s="1"/>
  <c r="BB42" i="4"/>
  <c r="BF44" i="26" s="1"/>
  <c r="BC42" i="4"/>
  <c r="BG44" i="26" s="1"/>
  <c r="BD42" i="4"/>
  <c r="BT44" i="26" s="1"/>
  <c r="BE42" i="4"/>
  <c r="BU44" i="26" s="1"/>
  <c r="BF42" i="4"/>
  <c r="BV44" i="26" s="1"/>
  <c r="BG42" i="4"/>
  <c r="DL44" i="26" s="1"/>
  <c r="BH42" i="4"/>
  <c r="DM44" i="26" s="1"/>
  <c r="BI42" i="4"/>
  <c r="CV44" i="26" s="1"/>
  <c r="BJ42" i="4"/>
  <c r="CW44" i="26" s="1"/>
  <c r="BK42" i="4"/>
  <c r="CX44" i="26" s="1"/>
  <c r="BL42" i="4"/>
  <c r="CY44" i="26" s="1"/>
  <c r="BM42" i="4"/>
  <c r="CZ44" i="26" s="1"/>
  <c r="BN42" i="4"/>
  <c r="BY44" i="26" s="1"/>
  <c r="BO42" i="4"/>
  <c r="CC44" i="26" s="1"/>
  <c r="BP42" i="4"/>
  <c r="BZ44" i="26" s="1"/>
  <c r="BQ42" i="4"/>
  <c r="CM44" i="26" s="1"/>
  <c r="BR42" i="4"/>
  <c r="CN44" i="26" s="1"/>
  <c r="BS42" i="4"/>
  <c r="CO44" i="26" s="1"/>
  <c r="BT42" i="4"/>
  <c r="CP44" i="26" s="1"/>
  <c r="BU42" i="4"/>
  <c r="CQ44" i="26" s="1"/>
  <c r="BV42" i="4"/>
  <c r="CD44" i="26" s="1"/>
  <c r="BW42" i="4"/>
  <c r="CR44" i="26" s="1"/>
  <c r="BX42" i="4"/>
  <c r="CS44" i="26" s="1"/>
  <c r="BY42" i="4"/>
  <c r="DA44" i="26" s="1"/>
  <c r="BZ42" i="4"/>
  <c r="DB44" i="26" s="1"/>
  <c r="CA42" i="4"/>
  <c r="DC44" i="26" s="1"/>
  <c r="CB42" i="4"/>
  <c r="DD44" i="26" s="1"/>
  <c r="CC42" i="4"/>
  <c r="DE44" i="26" s="1"/>
  <c r="CD42" i="4"/>
  <c r="DP44" i="26" s="1"/>
  <c r="CE42" i="4"/>
  <c r="CE44" i="26" s="1"/>
  <c r="CF42" i="4"/>
  <c r="CF44" i="26" s="1"/>
  <c r="CG42" i="4"/>
  <c r="CG44" i="26" s="1"/>
  <c r="CH42" i="4"/>
  <c r="CH44" i="26" s="1"/>
  <c r="CI42" i="4"/>
  <c r="CI44" i="26" s="1"/>
  <c r="CJ42" i="4"/>
  <c r="CJ44" i="26" s="1"/>
  <c r="CK42" i="4"/>
  <c r="DF44" i="26" s="1"/>
  <c r="CL42" i="4"/>
  <c r="DG44" i="26" s="1"/>
  <c r="CM42" i="4"/>
  <c r="DH44" i="26" s="1"/>
  <c r="CN42" i="4"/>
  <c r="DI44" i="26" s="1"/>
  <c r="L43" i="4"/>
  <c r="O45" i="26" s="1"/>
  <c r="L42" i="4"/>
  <c r="O44" i="26" s="1"/>
  <c r="M40" i="4"/>
  <c r="P42" i="26" s="1"/>
  <c r="N40" i="4"/>
  <c r="Q42" i="26" s="1"/>
  <c r="O40" i="4"/>
  <c r="R42" i="26" s="1"/>
  <c r="P40" i="4"/>
  <c r="AF42" i="26" s="1"/>
  <c r="Q40" i="4"/>
  <c r="AG42" i="26" s="1"/>
  <c r="R40" i="4"/>
  <c r="S42" i="26" s="1"/>
  <c r="S40" i="4"/>
  <c r="AN42" i="26" s="1"/>
  <c r="T40" i="4"/>
  <c r="AO42" i="26" s="1"/>
  <c r="U40" i="4"/>
  <c r="T42" i="26" s="1"/>
  <c r="V40" i="4"/>
  <c r="BJ42" i="26" s="1"/>
  <c r="W40" i="4"/>
  <c r="BK42" i="26" s="1"/>
  <c r="X40" i="4"/>
  <c r="U42" i="26" s="1"/>
  <c r="Y40" i="4"/>
  <c r="BL42" i="26" s="1"/>
  <c r="Z40" i="4"/>
  <c r="AP42" i="26" s="1"/>
  <c r="AA40" i="4"/>
  <c r="AQ42" i="26" s="1"/>
  <c r="AB40" i="4"/>
  <c r="AR42" i="26" s="1"/>
  <c r="AC40" i="4"/>
  <c r="AS42" i="26" s="1"/>
  <c r="AD40" i="4"/>
  <c r="AT42" i="26" s="1"/>
  <c r="AE40" i="4"/>
  <c r="X42" i="26" s="1"/>
  <c r="AF40" i="4"/>
  <c r="AU42" i="26" s="1"/>
  <c r="AG40" i="4"/>
  <c r="BM42" i="26" s="1"/>
  <c r="AH40" i="4"/>
  <c r="BN42" i="26" s="1"/>
  <c r="AI40" i="4"/>
  <c r="BO42" i="26" s="1"/>
  <c r="AJ40" i="4"/>
  <c r="Y42" i="26" s="1"/>
  <c r="AK40" i="4"/>
  <c r="AX42" i="26" s="1"/>
  <c r="AL40" i="4"/>
  <c r="BP42" i="26" s="1"/>
  <c r="AM40" i="4"/>
  <c r="AY42" i="26" s="1"/>
  <c r="AN40" i="4"/>
  <c r="Z42" i="26" s="1"/>
  <c r="AO40" i="4"/>
  <c r="AH42" i="26" s="1"/>
  <c r="AP40" i="4"/>
  <c r="AI42" i="26" s="1"/>
  <c r="AQ40" i="4"/>
  <c r="AJ42" i="26" s="1"/>
  <c r="AR40" i="4"/>
  <c r="AK42" i="26" s="1"/>
  <c r="AS40" i="4"/>
  <c r="AA42" i="26" s="1"/>
  <c r="AT40" i="4"/>
  <c r="AZ42" i="26" s="1"/>
  <c r="AU40" i="4"/>
  <c r="BA42" i="26" s="1"/>
  <c r="AV40" i="4"/>
  <c r="BB42" i="26" s="1"/>
  <c r="AW40" i="4"/>
  <c r="BC42" i="26" s="1"/>
  <c r="AX40" i="4"/>
  <c r="BD42" i="26" s="1"/>
  <c r="AY40" i="4"/>
  <c r="BE42" i="26" s="1"/>
  <c r="AZ40" i="4"/>
  <c r="AB42" i="26" s="1"/>
  <c r="BA40" i="4"/>
  <c r="AC42" i="26" s="1"/>
  <c r="BB40" i="4"/>
  <c r="BF42" i="26" s="1"/>
  <c r="BC40" i="4"/>
  <c r="BG42" i="26" s="1"/>
  <c r="BD40" i="4"/>
  <c r="BT42" i="26" s="1"/>
  <c r="BE40" i="4"/>
  <c r="BU42" i="26" s="1"/>
  <c r="BF40" i="4"/>
  <c r="BV42" i="26" s="1"/>
  <c r="BG40" i="4"/>
  <c r="DL42" i="26" s="1"/>
  <c r="BH40" i="4"/>
  <c r="DM42" i="26" s="1"/>
  <c r="BI40" i="4"/>
  <c r="CV42" i="26" s="1"/>
  <c r="BJ40" i="4"/>
  <c r="CW42" i="26" s="1"/>
  <c r="BK40" i="4"/>
  <c r="CX42" i="26" s="1"/>
  <c r="BL40" i="4"/>
  <c r="CY42" i="26" s="1"/>
  <c r="BM40" i="4"/>
  <c r="CZ42" i="26" s="1"/>
  <c r="BN40" i="4"/>
  <c r="BY42" i="26" s="1"/>
  <c r="BO40" i="4"/>
  <c r="CC42" i="26" s="1"/>
  <c r="BP40" i="4"/>
  <c r="BZ42" i="26" s="1"/>
  <c r="BQ40" i="4"/>
  <c r="CM42" i="26" s="1"/>
  <c r="BR40" i="4"/>
  <c r="CN42" i="26" s="1"/>
  <c r="BS40" i="4"/>
  <c r="CO42" i="26" s="1"/>
  <c r="BT40" i="4"/>
  <c r="CP42" i="26" s="1"/>
  <c r="BU40" i="4"/>
  <c r="CQ42" i="26" s="1"/>
  <c r="BV40" i="4"/>
  <c r="CD42" i="26" s="1"/>
  <c r="BW40" i="4"/>
  <c r="CR42" i="26" s="1"/>
  <c r="BX40" i="4"/>
  <c r="CS42" i="26" s="1"/>
  <c r="BY40" i="4"/>
  <c r="DA42" i="26" s="1"/>
  <c r="BZ40" i="4"/>
  <c r="DB42" i="26" s="1"/>
  <c r="CA40" i="4"/>
  <c r="DC42" i="26" s="1"/>
  <c r="CB40" i="4"/>
  <c r="DD42" i="26" s="1"/>
  <c r="CC40" i="4"/>
  <c r="DE42" i="26" s="1"/>
  <c r="CD40" i="4"/>
  <c r="DP42" i="26" s="1"/>
  <c r="CE40" i="4"/>
  <c r="CE42" i="26" s="1"/>
  <c r="CF40" i="4"/>
  <c r="CF42" i="26" s="1"/>
  <c r="CG40" i="4"/>
  <c r="CG42" i="26" s="1"/>
  <c r="CH40" i="4"/>
  <c r="CH42" i="26" s="1"/>
  <c r="CI40" i="4"/>
  <c r="CI42" i="26" s="1"/>
  <c r="CJ40" i="4"/>
  <c r="CJ42" i="26" s="1"/>
  <c r="CK40" i="4"/>
  <c r="DF42" i="26" s="1"/>
  <c r="CL40" i="4"/>
  <c r="DG42" i="26" s="1"/>
  <c r="CM40" i="4"/>
  <c r="DH42" i="26" s="1"/>
  <c r="CN40" i="4"/>
  <c r="DI42" i="26" s="1"/>
  <c r="L40" i="4"/>
  <c r="O42" i="26" s="1"/>
  <c r="L39" i="4"/>
  <c r="M39" i="4"/>
  <c r="N39" i="4"/>
  <c r="O39" i="4"/>
  <c r="O45" i="4" s="1"/>
  <c r="R47" i="26" s="1"/>
  <c r="P39" i="4"/>
  <c r="Q39" i="4"/>
  <c r="AG41" i="26" s="1"/>
  <c r="R39" i="4"/>
  <c r="R45" i="4" s="1"/>
  <c r="S39" i="4"/>
  <c r="S45" i="4" s="1"/>
  <c r="T39" i="4"/>
  <c r="T45" i="4" s="1"/>
  <c r="U39" i="4"/>
  <c r="V39" i="4"/>
  <c r="W39" i="4"/>
  <c r="W45" i="4" s="1"/>
  <c r="X39" i="4"/>
  <c r="X45" i="4" s="1"/>
  <c r="Y39" i="4"/>
  <c r="Y45" i="4" s="1"/>
  <c r="Z39" i="4"/>
  <c r="AA39" i="4"/>
  <c r="AB39" i="4"/>
  <c r="AC39" i="4"/>
  <c r="AC45" i="4" s="1"/>
  <c r="AD39" i="4"/>
  <c r="AD45" i="4" s="1"/>
  <c r="AE39" i="4"/>
  <c r="X41" i="26" s="1"/>
  <c r="AF39" i="4"/>
  <c r="AG39" i="4"/>
  <c r="AG45" i="4" s="1"/>
  <c r="Z47" i="26" s="1"/>
  <c r="AH39" i="4"/>
  <c r="AH45" i="4" s="1"/>
  <c r="AA47" i="26" s="1"/>
  <c r="AI39" i="4"/>
  <c r="AJ39" i="4"/>
  <c r="AK39" i="4"/>
  <c r="AL39" i="4"/>
  <c r="AL45" i="4" s="1"/>
  <c r="AY47" i="26" s="1"/>
  <c r="AM39" i="4"/>
  <c r="AM45" i="4" s="1"/>
  <c r="AZ47" i="26" s="1"/>
  <c r="AN39" i="4"/>
  <c r="AN45" i="4" s="1"/>
  <c r="BA47" i="26" s="1"/>
  <c r="AO39" i="4"/>
  <c r="AP39" i="4"/>
  <c r="AQ39" i="4"/>
  <c r="AR39" i="4"/>
  <c r="AR45" i="4" s="1"/>
  <c r="BE47" i="26" s="1"/>
  <c r="AS39" i="4"/>
  <c r="AT39" i="4"/>
  <c r="AU39" i="4"/>
  <c r="AV39" i="4"/>
  <c r="AW39" i="4"/>
  <c r="AX39" i="4"/>
  <c r="AY39" i="4"/>
  <c r="AZ39" i="4"/>
  <c r="AZ45" i="4" s="1"/>
  <c r="BA39" i="4"/>
  <c r="BB39" i="4"/>
  <c r="BB45" i="4" s="1"/>
  <c r="BC39" i="4"/>
  <c r="BD39" i="4"/>
  <c r="BD45" i="4" s="1"/>
  <c r="BT47" i="26" s="1"/>
  <c r="BE39" i="4"/>
  <c r="BF39" i="4"/>
  <c r="BG39" i="4"/>
  <c r="BH39" i="4"/>
  <c r="BI39" i="4"/>
  <c r="BI45" i="4" s="1"/>
  <c r="CV47" i="26" s="1"/>
  <c r="BJ39" i="4"/>
  <c r="BK39" i="4"/>
  <c r="BL39" i="4"/>
  <c r="BM39" i="4"/>
  <c r="BN39" i="4"/>
  <c r="BO39" i="4"/>
  <c r="BP39" i="4"/>
  <c r="BQ39" i="4"/>
  <c r="BR39" i="4"/>
  <c r="BR45" i="4" s="1"/>
  <c r="BS39" i="4"/>
  <c r="BS45" i="4" s="1"/>
  <c r="BT39" i="4"/>
  <c r="BU39" i="4"/>
  <c r="BV39" i="4"/>
  <c r="BV45" i="4" s="1"/>
  <c r="BW39" i="4"/>
  <c r="BX39" i="4"/>
  <c r="BX45" i="4" s="1"/>
  <c r="BY39" i="4"/>
  <c r="BZ39" i="4"/>
  <c r="BZ45" i="4" s="1"/>
  <c r="CA39" i="4"/>
  <c r="CB39" i="4"/>
  <c r="CB45" i="4" s="1"/>
  <c r="CC39" i="4"/>
  <c r="CC45" i="4" s="1"/>
  <c r="CD39" i="4"/>
  <c r="CE39" i="4"/>
  <c r="CE45" i="4" s="1"/>
  <c r="CF39" i="4"/>
  <c r="CG39" i="4"/>
  <c r="CH39" i="4"/>
  <c r="CI39" i="4"/>
  <c r="CJ39" i="4"/>
  <c r="CK39" i="4"/>
  <c r="CK45" i="4" s="1"/>
  <c r="CL39" i="4"/>
  <c r="CL45" i="4" s="1"/>
  <c r="CM39" i="4"/>
  <c r="CM45" i="4" s="1"/>
  <c r="CN39" i="4"/>
  <c r="CN45" i="4" s="1"/>
  <c r="DP43" i="26"/>
  <c r="DP46" i="26"/>
  <c r="DM46" i="26"/>
  <c r="DL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S46" i="26"/>
  <c r="CR46" i="26"/>
  <c r="CQ46" i="26"/>
  <c r="CP46" i="26"/>
  <c r="CO46" i="26"/>
  <c r="CN46" i="26"/>
  <c r="CM46" i="26"/>
  <c r="CJ46" i="26"/>
  <c r="CI46" i="26"/>
  <c r="CH46" i="26"/>
  <c r="CG46" i="26"/>
  <c r="CF46" i="26"/>
  <c r="CE46" i="26"/>
  <c r="CD46" i="26"/>
  <c r="CC46" i="26"/>
  <c r="BZ46" i="26"/>
  <c r="BY46" i="26"/>
  <c r="BV46" i="26"/>
  <c r="BU46" i="26"/>
  <c r="BT46" i="26"/>
  <c r="BP46" i="26"/>
  <c r="BO46" i="26"/>
  <c r="BN46" i="26"/>
  <c r="BM46" i="26"/>
  <c r="BL46" i="26"/>
  <c r="BJ46" i="26"/>
  <c r="BK46" i="26"/>
  <c r="BG46" i="26"/>
  <c r="BF46" i="26"/>
  <c r="BE46" i="26"/>
  <c r="BD46" i="26"/>
  <c r="BC46" i="26"/>
  <c r="BB46" i="26"/>
  <c r="BA46" i="26"/>
  <c r="AZ46" i="26"/>
  <c r="AY46" i="26"/>
  <c r="AX46" i="26"/>
  <c r="AU46" i="26"/>
  <c r="AT46" i="26"/>
  <c r="AS46" i="26"/>
  <c r="AR46" i="26"/>
  <c r="AQ46" i="26"/>
  <c r="AP46" i="26"/>
  <c r="AO46" i="26"/>
  <c r="AN46" i="26"/>
  <c r="AC46" i="26"/>
  <c r="AB46" i="26"/>
  <c r="AA46" i="26"/>
  <c r="Z46" i="26"/>
  <c r="Y46" i="26"/>
  <c r="X46" i="26"/>
  <c r="E5" i="26"/>
  <c r="BU45" i="26"/>
  <c r="CY45" i="26"/>
  <c r="CC45" i="26"/>
  <c r="CD45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S45" i="26"/>
  <c r="AK44" i="26"/>
  <c r="B6" i="26"/>
  <c r="B5" i="26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6" i="4"/>
  <c r="D37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6" i="4"/>
  <c r="C37" i="4"/>
  <c r="D3" i="4"/>
  <c r="C3" i="4"/>
  <c r="D5" i="26"/>
  <c r="B1" i="26"/>
  <c r="B3" i="26"/>
  <c r="CE6" i="26"/>
  <c r="DL8" i="26"/>
  <c r="DH8" i="26"/>
  <c r="DD8" i="26"/>
  <c r="CZ8" i="26"/>
  <c r="AG8" i="26"/>
  <c r="CV8" i="26" s="1"/>
  <c r="CP8" i="26"/>
  <c r="CI8" i="26"/>
  <c r="CE8" i="26"/>
  <c r="BZ8" i="26"/>
  <c r="BO8" i="26"/>
  <c r="BK8" i="26"/>
  <c r="BD8" i="26"/>
  <c r="AZ8" i="26"/>
  <c r="AU8" i="26"/>
  <c r="AQ8" i="26"/>
  <c r="AJ8" i="26"/>
  <c r="AB8" i="26"/>
  <c r="X8" i="26"/>
  <c r="S8" i="26"/>
  <c r="O8" i="26"/>
  <c r="DM10" i="26"/>
  <c r="CR10" i="26"/>
  <c r="BU10" i="26"/>
  <c r="AX10" i="26"/>
  <c r="Z10" i="26"/>
  <c r="DL14" i="26"/>
  <c r="DF14" i="26"/>
  <c r="CX14" i="26"/>
  <c r="CN14" i="26"/>
  <c r="CC14" i="26"/>
  <c r="BM14" i="26"/>
  <c r="BB14" i="26"/>
  <c r="AS14" i="26"/>
  <c r="AH14" i="26"/>
  <c r="U14" i="26"/>
  <c r="DH14" i="26"/>
  <c r="CZ14" i="26"/>
  <c r="CP14" i="26"/>
  <c r="CE14" i="26"/>
  <c r="BO14" i="26"/>
  <c r="BD14" i="26"/>
  <c r="AU14" i="26"/>
  <c r="AJ14" i="26"/>
  <c r="X14" i="26"/>
  <c r="O14" i="26"/>
  <c r="CP16" i="26"/>
  <c r="AU16" i="26"/>
  <c r="DD16" i="26"/>
  <c r="BK16" i="26"/>
  <c r="S16" i="26"/>
  <c r="DH18" i="26"/>
  <c r="CR18" i="26"/>
  <c r="BZ18" i="26"/>
  <c r="BF18" i="26"/>
  <c r="AX18" i="26"/>
  <c r="AO18" i="26"/>
  <c r="AH18" i="26"/>
  <c r="Z18" i="26"/>
  <c r="U18" i="26"/>
  <c r="Q18" i="26"/>
  <c r="CZ18" i="26"/>
  <c r="CI18" i="26"/>
  <c r="BO18" i="26"/>
  <c r="BB18" i="26"/>
  <c r="AS18" i="26"/>
  <c r="AJ18" i="26"/>
  <c r="AB18" i="26"/>
  <c r="X18" i="26"/>
  <c r="S18" i="26"/>
  <c r="O18" i="26"/>
  <c r="CI20" i="26"/>
  <c r="BO20" i="26"/>
  <c r="Z20" i="26"/>
  <c r="CZ20" i="26"/>
  <c r="AX20" i="26"/>
  <c r="DH22" i="26"/>
  <c r="CZ22" i="26"/>
  <c r="CR22" i="26"/>
  <c r="CI22" i="26"/>
  <c r="BZ22" i="26"/>
  <c r="BO22" i="26"/>
  <c r="BF22" i="26"/>
  <c r="AX22" i="26"/>
  <c r="AO22" i="26"/>
  <c r="Z22" i="26"/>
  <c r="Q22" i="26"/>
  <c r="DD22" i="26"/>
  <c r="CN22" i="26"/>
  <c r="BU22" i="26"/>
  <c r="BB22" i="26"/>
  <c r="AJ22" i="26"/>
  <c r="DM22" i="26"/>
  <c r="AG22" i="26"/>
  <c r="CV22" i="26" s="1"/>
  <c r="CE22" i="26"/>
  <c r="BK22" i="26"/>
  <c r="AS22" i="26"/>
  <c r="U22" i="26"/>
  <c r="CZ24" i="26"/>
  <c r="CI24" i="26"/>
  <c r="BO24" i="26"/>
  <c r="AX24" i="26"/>
  <c r="Z24" i="26"/>
  <c r="CR24" i="26"/>
  <c r="BF24" i="26"/>
  <c r="Q24" i="26"/>
  <c r="DH24" i="26"/>
  <c r="BZ24" i="26"/>
  <c r="AO24" i="26"/>
  <c r="CS29" i="26"/>
  <c r="AP29" i="26"/>
  <c r="AF33" i="26"/>
  <c r="AH6" i="26"/>
  <c r="CC6" i="26"/>
  <c r="DP6" i="26"/>
  <c r="DQ6" i="26" s="1"/>
  <c r="Q8" i="26"/>
  <c r="Z8" i="26"/>
  <c r="AO8" i="26"/>
  <c r="AX8" i="26"/>
  <c r="BF8" i="26"/>
  <c r="BU8" i="26"/>
  <c r="CG8" i="26"/>
  <c r="CR8" i="26"/>
  <c r="DB8" i="26"/>
  <c r="DM8" i="26"/>
  <c r="BB10" i="26"/>
  <c r="CX10" i="26"/>
  <c r="BJ15" i="26"/>
  <c r="Y25" i="26"/>
  <c r="DP14" i="26"/>
  <c r="DQ14" i="26" s="1"/>
  <c r="DP26" i="26"/>
  <c r="DQ26" i="26" s="1"/>
  <c r="DB26" i="26"/>
  <c r="CG26" i="26"/>
  <c r="BF26" i="26"/>
  <c r="AO26" i="26"/>
  <c r="Z26" i="26"/>
  <c r="Q26" i="26"/>
  <c r="DF27" i="26"/>
  <c r="CG27" i="26"/>
  <c r="AZ27" i="26"/>
  <c r="AB27" i="26"/>
  <c r="DL13" i="26"/>
  <c r="DP20" i="26"/>
  <c r="DP22" i="26"/>
  <c r="DP24" i="26"/>
  <c r="U28" i="26"/>
  <c r="BM28" i="26"/>
  <c r="DP30" i="26"/>
  <c r="DQ30" i="26" s="1"/>
  <c r="DP38" i="26"/>
  <c r="DQ38" i="26" s="1"/>
  <c r="AH16" i="26"/>
  <c r="BB16" i="26"/>
  <c r="CC16" i="26"/>
  <c r="CX16" i="26"/>
  <c r="Y17" i="26"/>
  <c r="DP18" i="26"/>
  <c r="DM18" i="26"/>
  <c r="DD18" i="26"/>
  <c r="AG18" i="26"/>
  <c r="CV18" i="26" s="1"/>
  <c r="CN18" i="26"/>
  <c r="CE18" i="26"/>
  <c r="BU18" i="26"/>
  <c r="BK18" i="26"/>
  <c r="AI19" i="26"/>
  <c r="Q20" i="26"/>
  <c r="AO20" i="26"/>
  <c r="BF20" i="26"/>
  <c r="BZ20" i="26"/>
  <c r="CR20" i="26"/>
  <c r="DH20" i="26"/>
  <c r="CP30" i="26"/>
  <c r="AF31" i="26"/>
  <c r="DI31" i="26"/>
  <c r="DA33" i="26"/>
  <c r="S34" i="26"/>
  <c r="DP10" i="26"/>
  <c r="DQ10" i="26" s="1"/>
  <c r="DD10" i="26"/>
  <c r="AG10" i="26"/>
  <c r="CV10" i="26" s="1"/>
  <c r="CI10" i="26"/>
  <c r="BZ10" i="26"/>
  <c r="BK10" i="26"/>
  <c r="AZ10" i="26"/>
  <c r="AQ10" i="26"/>
  <c r="AB10" i="26"/>
  <c r="S10" i="26"/>
  <c r="DP11" i="26"/>
  <c r="DQ11" i="26" s="1"/>
  <c r="U20" i="26"/>
  <c r="AJ20" i="26"/>
  <c r="AS20" i="26"/>
  <c r="BB20" i="26"/>
  <c r="BK20" i="26"/>
  <c r="BU20" i="26"/>
  <c r="CE20" i="26"/>
  <c r="CN20" i="26"/>
  <c r="AG20" i="26"/>
  <c r="CV20" i="26" s="1"/>
  <c r="DD20" i="26"/>
  <c r="DM20" i="26"/>
  <c r="P21" i="26"/>
  <c r="U24" i="26"/>
  <c r="AJ24" i="26"/>
  <c r="AS24" i="26"/>
  <c r="BB24" i="26"/>
  <c r="BK24" i="26"/>
  <c r="BU24" i="26"/>
  <c r="CE24" i="26"/>
  <c r="CN24" i="26"/>
  <c r="AG24" i="26"/>
  <c r="CV24" i="26" s="1"/>
  <c r="DD24" i="26"/>
  <c r="DM24" i="26"/>
  <c r="CM25" i="26"/>
  <c r="AQ26" i="26"/>
  <c r="AU26" i="26"/>
  <c r="AZ26" i="26"/>
  <c r="BD26" i="26"/>
  <c r="BK26" i="26"/>
  <c r="BO26" i="26"/>
  <c r="BZ26" i="26"/>
  <c r="CE26" i="26"/>
  <c r="CI26" i="26"/>
  <c r="CP26" i="26"/>
  <c r="AG26" i="26"/>
  <c r="CV26" i="26" s="1"/>
  <c r="CZ26" i="26"/>
  <c r="DD26" i="26"/>
  <c r="DH26" i="26"/>
  <c r="AG28" i="26"/>
  <c r="CV28" i="26" s="1"/>
  <c r="DH28" i="26"/>
  <c r="CH13" i="26"/>
  <c r="AS41" i="26"/>
  <c r="BD9" i="26"/>
  <c r="AG11" i="26"/>
  <c r="CV11" i="26" s="1"/>
  <c r="BB11" i="26"/>
  <c r="DD13" i="26"/>
  <c r="BK13" i="26"/>
  <c r="S13" i="26"/>
  <c r="BZ15" i="26"/>
  <c r="AB15" i="26"/>
  <c r="CR17" i="26"/>
  <c r="AX17" i="26"/>
  <c r="DB19" i="26"/>
  <c r="AZ19" i="26"/>
  <c r="DE19" i="26"/>
  <c r="AF19" i="26"/>
  <c r="CG21" i="26"/>
  <c r="AO21" i="26"/>
  <c r="CJ21" i="26"/>
  <c r="DD23" i="26"/>
  <c r="U23" i="26"/>
  <c r="AG25" i="26"/>
  <c r="CV25" i="26" s="1"/>
  <c r="AZ25" i="26"/>
  <c r="DE25" i="26"/>
  <c r="AF25" i="26"/>
  <c r="DE30" i="26"/>
  <c r="CW30" i="26"/>
  <c r="CM30" i="26"/>
  <c r="CD30" i="26"/>
  <c r="BP30" i="26"/>
  <c r="BG30" i="26"/>
  <c r="AY30" i="26"/>
  <c r="AN30" i="26"/>
  <c r="AC30" i="26"/>
  <c r="R30" i="26"/>
  <c r="DD30" i="26"/>
  <c r="CN30" i="26"/>
  <c r="BU30" i="26"/>
  <c r="BB30" i="26"/>
  <c r="AJ30" i="26"/>
  <c r="DB30" i="26"/>
  <c r="AH30" i="26"/>
  <c r="DI32" i="26"/>
  <c r="DA32" i="26"/>
  <c r="CQ32" i="26"/>
  <c r="CH32" i="26"/>
  <c r="BV32" i="26"/>
  <c r="BL32" i="26"/>
  <c r="BC32" i="26"/>
  <c r="AR32" i="26"/>
  <c r="AI32" i="26"/>
  <c r="Y32" i="26"/>
  <c r="DM32" i="26"/>
  <c r="AG32" i="26"/>
  <c r="CV32" i="26" s="1"/>
  <c r="CE32" i="26"/>
  <c r="BK32" i="26"/>
  <c r="AS32" i="26"/>
  <c r="U32" i="26"/>
  <c r="AZ32" i="26"/>
  <c r="O32" i="26"/>
  <c r="DG34" i="26"/>
  <c r="CY34" i="26"/>
  <c r="CO34" i="26"/>
  <c r="CF34" i="26"/>
  <c r="DH34" i="26"/>
  <c r="CR34" i="26"/>
  <c r="BZ34" i="26"/>
  <c r="BN34" i="26"/>
  <c r="BE34" i="26"/>
  <c r="AT34" i="26"/>
  <c r="AK34" i="26"/>
  <c r="AA34" i="26"/>
  <c r="P34" i="26"/>
  <c r="BO34" i="26"/>
  <c r="AX34" i="26"/>
  <c r="Z34" i="26"/>
  <c r="CX34" i="26"/>
  <c r="AH34" i="26"/>
  <c r="DI36" i="26"/>
  <c r="DA36" i="26"/>
  <c r="CQ36" i="26"/>
  <c r="CH36" i="26"/>
  <c r="BV36" i="26"/>
  <c r="BL36" i="26"/>
  <c r="BC36" i="26"/>
  <c r="AR36" i="26"/>
  <c r="AI36" i="26"/>
  <c r="Y36" i="26"/>
  <c r="DM36" i="26"/>
  <c r="AG36" i="26"/>
  <c r="CV36" i="26" s="1"/>
  <c r="CE36" i="26"/>
  <c r="BK36" i="26"/>
  <c r="AS36" i="26"/>
  <c r="U36" i="26"/>
  <c r="AZ36" i="26"/>
  <c r="O36" i="26"/>
  <c r="BM36" i="26"/>
  <c r="CP36" i="26"/>
  <c r="DM38" i="26"/>
  <c r="DB38" i="26"/>
  <c r="CR38" i="26"/>
  <c r="CG38" i="26"/>
  <c r="BU38" i="26"/>
  <c r="BF38" i="26"/>
  <c r="AX38" i="26"/>
  <c r="AO38" i="26"/>
  <c r="DI38" i="26"/>
  <c r="DA38" i="26"/>
  <c r="CS38" i="26"/>
  <c r="CJ38" i="26"/>
  <c r="BV38" i="26"/>
  <c r="BL38" i="26"/>
  <c r="BC38" i="26"/>
  <c r="AT38" i="26"/>
  <c r="AK38" i="26"/>
  <c r="AB38" i="26"/>
  <c r="X38" i="26"/>
  <c r="S38" i="26"/>
  <c r="O38" i="26"/>
  <c r="DC38" i="26"/>
  <c r="CD38" i="26"/>
  <c r="BJ38" i="26"/>
  <c r="AR38" i="26"/>
  <c r="AC38" i="26"/>
  <c r="T38" i="26"/>
  <c r="DG38" i="26"/>
  <c r="BY38" i="26"/>
  <c r="AN38" i="26"/>
  <c r="R38" i="26"/>
  <c r="BN38" i="26"/>
  <c r="CH38" i="26"/>
  <c r="AY9" i="26"/>
  <c r="AA11" i="26"/>
  <c r="BL11" i="26"/>
  <c r="DA11" i="26"/>
  <c r="AT13" i="26"/>
  <c r="CJ13" i="26"/>
  <c r="AA15" i="26"/>
  <c r="BL15" i="26"/>
  <c r="DA15" i="26"/>
  <c r="AT17" i="26"/>
  <c r="CJ17" i="26"/>
  <c r="AC19" i="26"/>
  <c r="DG19" i="26"/>
  <c r="T23" i="26"/>
  <c r="CH25" i="26"/>
  <c r="DL27" i="26"/>
  <c r="DI27" i="26"/>
  <c r="DG27" i="26"/>
  <c r="DE27" i="26"/>
  <c r="DC27" i="26"/>
  <c r="DA27" i="26"/>
  <c r="CY27" i="26"/>
  <c r="CW27" i="26"/>
  <c r="CS27" i="26"/>
  <c r="CQ27" i="26"/>
  <c r="CO27" i="26"/>
  <c r="CM27" i="26"/>
  <c r="CJ27" i="26"/>
  <c r="CH27" i="26"/>
  <c r="CF27" i="26"/>
  <c r="CD27" i="26"/>
  <c r="BY27" i="26"/>
  <c r="BV27" i="26"/>
  <c r="BT27" i="26"/>
  <c r="BP27" i="26"/>
  <c r="BN27" i="26"/>
  <c r="BL27" i="26"/>
  <c r="BJ27" i="26"/>
  <c r="BG27" i="26"/>
  <c r="BE27" i="26"/>
  <c r="BC27" i="26"/>
  <c r="BA27" i="26"/>
  <c r="AY27" i="26"/>
  <c r="AT27" i="26"/>
  <c r="AR27" i="26"/>
  <c r="AP27" i="26"/>
  <c r="AN27" i="26"/>
  <c r="AK27" i="26"/>
  <c r="AI27" i="26"/>
  <c r="AF27" i="26"/>
  <c r="AC27" i="26"/>
  <c r="AA27" i="26"/>
  <c r="Y27" i="26"/>
  <c r="T27" i="26"/>
  <c r="R27" i="26"/>
  <c r="P27" i="26"/>
  <c r="DM27" i="26"/>
  <c r="DH27" i="26"/>
  <c r="DD27" i="26"/>
  <c r="CZ27" i="26"/>
  <c r="AG27" i="26"/>
  <c r="CV27" i="26" s="1"/>
  <c r="CR27" i="26"/>
  <c r="CN27" i="26"/>
  <c r="CI27" i="26"/>
  <c r="CE27" i="26"/>
  <c r="BZ27" i="26"/>
  <c r="BU27" i="26"/>
  <c r="BO27" i="26"/>
  <c r="BK27" i="26"/>
  <c r="BF27" i="26"/>
  <c r="BB27" i="26"/>
  <c r="AX27" i="26"/>
  <c r="AS27" i="26"/>
  <c r="AO27" i="26"/>
  <c r="AJ27" i="26"/>
  <c r="Z27" i="26"/>
  <c r="U27" i="26"/>
  <c r="Q27" i="26"/>
  <c r="AU30" i="26"/>
  <c r="CG30" i="26"/>
  <c r="AB32" i="26"/>
  <c r="BM32" i="26"/>
  <c r="CX32" i="26"/>
  <c r="AB34" i="26"/>
  <c r="BM34" i="26"/>
  <c r="DL18" i="26"/>
  <c r="DN18" i="26" s="1"/>
  <c r="DI18" i="26"/>
  <c r="DG18" i="26"/>
  <c r="DE18" i="26"/>
  <c r="DC18" i="26"/>
  <c r="DA18" i="26"/>
  <c r="CY18" i="26"/>
  <c r="CW18" i="26"/>
  <c r="CS18" i="26"/>
  <c r="CQ18" i="26"/>
  <c r="CO18" i="26"/>
  <c r="CM18" i="26"/>
  <c r="CJ18" i="26"/>
  <c r="CH18" i="26"/>
  <c r="CF18" i="26"/>
  <c r="CD18" i="26"/>
  <c r="BY18" i="26"/>
  <c r="CA18" i="26" s="1"/>
  <c r="BV18" i="26"/>
  <c r="BT18" i="26"/>
  <c r="BP18" i="26"/>
  <c r="BN18" i="26"/>
  <c r="BL18" i="26"/>
  <c r="BJ18" i="26"/>
  <c r="BG18" i="26"/>
  <c r="BE18" i="26"/>
  <c r="BC18" i="26"/>
  <c r="BA18" i="26"/>
  <c r="AY18" i="26"/>
  <c r="AT18" i="26"/>
  <c r="AR18" i="26"/>
  <c r="AP18" i="26"/>
  <c r="AN18" i="26"/>
  <c r="AK18" i="26"/>
  <c r="DL20" i="26"/>
  <c r="DI20" i="26"/>
  <c r="DG20" i="26"/>
  <c r="DE20" i="26"/>
  <c r="DC20" i="26"/>
  <c r="DA20" i="26"/>
  <c r="CY20" i="26"/>
  <c r="CW20" i="26"/>
  <c r="CS20" i="26"/>
  <c r="CQ20" i="26"/>
  <c r="CO20" i="26"/>
  <c r="CM20" i="26"/>
  <c r="CJ20" i="26"/>
  <c r="CH20" i="26"/>
  <c r="CF20" i="26"/>
  <c r="CD20" i="26"/>
  <c r="BY20" i="26"/>
  <c r="CA20" i="26" s="1"/>
  <c r="BV20" i="26"/>
  <c r="BT20" i="26"/>
  <c r="BP20" i="26"/>
  <c r="BN20" i="26"/>
  <c r="BL20" i="26"/>
  <c r="BJ20" i="26"/>
  <c r="BG20" i="26"/>
  <c r="BE20" i="26"/>
  <c r="BC20" i="26"/>
  <c r="BA20" i="26"/>
  <c r="AY20" i="26"/>
  <c r="AT20" i="26"/>
  <c r="AR20" i="26"/>
  <c r="AP20" i="26"/>
  <c r="AN20" i="26"/>
  <c r="AK20" i="26"/>
  <c r="AI20" i="26"/>
  <c r="AF20" i="26"/>
  <c r="AC20" i="26"/>
  <c r="AA20" i="26"/>
  <c r="Y20" i="26"/>
  <c r="T20" i="26"/>
  <c r="R20" i="26"/>
  <c r="P20" i="26"/>
  <c r="DL22" i="26"/>
  <c r="DN22" i="26" s="1"/>
  <c r="DI22" i="26"/>
  <c r="DG22" i="26"/>
  <c r="DE22" i="26"/>
  <c r="DC22" i="26"/>
  <c r="DA22" i="26"/>
  <c r="CY22" i="26"/>
  <c r="CW22" i="26"/>
  <c r="CS22" i="26"/>
  <c r="CQ22" i="26"/>
  <c r="CO22" i="26"/>
  <c r="CM22" i="26"/>
  <c r="CJ22" i="26"/>
  <c r="CH22" i="26"/>
  <c r="CF22" i="26"/>
  <c r="CD22" i="26"/>
  <c r="BY22" i="26"/>
  <c r="CA22" i="26" s="1"/>
  <c r="BV22" i="26"/>
  <c r="BT22" i="26"/>
  <c r="BP22" i="26"/>
  <c r="BN22" i="26"/>
  <c r="BL22" i="26"/>
  <c r="BJ22" i="26"/>
  <c r="BG22" i="26"/>
  <c r="BE22" i="26"/>
  <c r="BC22" i="26"/>
  <c r="BA22" i="26"/>
  <c r="AY22" i="26"/>
  <c r="AT22" i="26"/>
  <c r="AR22" i="26"/>
  <c r="AP22" i="26"/>
  <c r="AN22" i="26"/>
  <c r="AK22" i="26"/>
  <c r="AI22" i="26"/>
  <c r="AF22" i="26"/>
  <c r="AC22" i="26"/>
  <c r="AA22" i="26"/>
  <c r="Y22" i="26"/>
  <c r="T22" i="26"/>
  <c r="R22" i="26"/>
  <c r="P22" i="26"/>
  <c r="DL24" i="26"/>
  <c r="DN24" i="26" s="1"/>
  <c r="DI24" i="26"/>
  <c r="DG24" i="26"/>
  <c r="DE24" i="26"/>
  <c r="DC24" i="26"/>
  <c r="DA24" i="26"/>
  <c r="CY24" i="26"/>
  <c r="CW24" i="26"/>
  <c r="CS24" i="26"/>
  <c r="CQ24" i="26"/>
  <c r="CO24" i="26"/>
  <c r="CM24" i="26"/>
  <c r="CJ24" i="26"/>
  <c r="CH24" i="26"/>
  <c r="CF24" i="26"/>
  <c r="CD24" i="26"/>
  <c r="BY24" i="26"/>
  <c r="CA24" i="26" s="1"/>
  <c r="BV24" i="26"/>
  <c r="BT24" i="26"/>
  <c r="BP24" i="26"/>
  <c r="BN24" i="26"/>
  <c r="BL24" i="26"/>
  <c r="BJ24" i="26"/>
  <c r="BG24" i="26"/>
  <c r="BE24" i="26"/>
  <c r="BC24" i="26"/>
  <c r="BA24" i="26"/>
  <c r="AY24" i="26"/>
  <c r="AT24" i="26"/>
  <c r="AR24" i="26"/>
  <c r="AP24" i="26"/>
  <c r="AN24" i="26"/>
  <c r="AK24" i="26"/>
  <c r="AI24" i="26"/>
  <c r="AF24" i="26"/>
  <c r="AC24" i="26"/>
  <c r="AA24" i="26"/>
  <c r="Y24" i="26"/>
  <c r="T24" i="26"/>
  <c r="R24" i="26"/>
  <c r="P24" i="26"/>
  <c r="DM29" i="26"/>
  <c r="DB29" i="26"/>
  <c r="CR29" i="26"/>
  <c r="CG29" i="26"/>
  <c r="BU29" i="26"/>
  <c r="BF29" i="26"/>
  <c r="AX29" i="26"/>
  <c r="AO29" i="26"/>
  <c r="Z29" i="26"/>
  <c r="CY29" i="26"/>
  <c r="CD29" i="26"/>
  <c r="BN29" i="26"/>
  <c r="AR29" i="26"/>
  <c r="Y29" i="26"/>
  <c r="DD31" i="26"/>
  <c r="AG31" i="26"/>
  <c r="CV31" i="26" s="1"/>
  <c r="CI31" i="26"/>
  <c r="BZ31" i="26"/>
  <c r="BK31" i="26"/>
  <c r="AZ31" i="26"/>
  <c r="AQ31" i="26"/>
  <c r="AB31" i="26"/>
  <c r="S31" i="26"/>
  <c r="DG31" i="26"/>
  <c r="CM31" i="26"/>
  <c r="BE31" i="26"/>
  <c r="AI31" i="26"/>
  <c r="P31" i="26"/>
  <c r="DF33" i="26"/>
  <c r="CX33" i="26"/>
  <c r="CP33" i="26"/>
  <c r="CE33" i="26"/>
  <c r="BO33" i="26"/>
  <c r="BD33" i="26"/>
  <c r="AU33" i="26"/>
  <c r="AJ33" i="26"/>
  <c r="X33" i="26"/>
  <c r="O33" i="26"/>
  <c r="DC33" i="26"/>
  <c r="CH33" i="26"/>
  <c r="BN33" i="26"/>
  <c r="AR33" i="26"/>
  <c r="Y33" i="26"/>
  <c r="DM35" i="26"/>
  <c r="DB35" i="26"/>
  <c r="CR35" i="26"/>
  <c r="CG35" i="26"/>
  <c r="BU35" i="26"/>
  <c r="BF35" i="26"/>
  <c r="AX35" i="26"/>
  <c r="AO35" i="26"/>
  <c r="AB35" i="26"/>
  <c r="X35" i="26"/>
  <c r="S35" i="26"/>
  <c r="O35" i="26"/>
  <c r="DG35" i="26"/>
  <c r="CY35" i="26"/>
  <c r="CM35" i="26"/>
  <c r="CD35" i="26"/>
  <c r="BT35" i="26"/>
  <c r="BJ35" i="26"/>
  <c r="BA35" i="26"/>
  <c r="AN35" i="26"/>
  <c r="AC35" i="26"/>
  <c r="T35" i="26"/>
  <c r="DE35" i="26"/>
  <c r="CO35" i="26"/>
  <c r="BV35" i="26"/>
  <c r="BC35" i="26"/>
  <c r="AK35" i="26"/>
  <c r="R35" i="26"/>
  <c r="DI37" i="26"/>
  <c r="DE37" i="26"/>
  <c r="DA37" i="26"/>
  <c r="CW37" i="26"/>
  <c r="CQ37" i="26"/>
  <c r="CM37" i="26"/>
  <c r="CH37" i="26"/>
  <c r="CD37" i="26"/>
  <c r="BV37" i="26"/>
  <c r="BP37" i="26"/>
  <c r="BL37" i="26"/>
  <c r="BG37" i="26"/>
  <c r="BC37" i="26"/>
  <c r="AY37" i="26"/>
  <c r="DM37" i="26"/>
  <c r="DD37" i="26"/>
  <c r="AG37" i="26"/>
  <c r="CV37" i="26" s="1"/>
  <c r="CN37" i="26"/>
  <c r="CE37" i="26"/>
  <c r="BU37" i="26"/>
  <c r="BO37" i="26"/>
  <c r="BF37" i="26"/>
  <c r="AX37" i="26"/>
  <c r="AQ37" i="26"/>
  <c r="AJ37" i="26"/>
  <c r="AB37" i="26"/>
  <c r="X37" i="26"/>
  <c r="S37" i="26"/>
  <c r="O37" i="26"/>
  <c r="CC37" i="26"/>
  <c r="AR37" i="26"/>
  <c r="AI37" i="26"/>
  <c r="Y37" i="26"/>
  <c r="P37" i="26"/>
  <c r="CX37" i="26"/>
  <c r="BM37" i="26"/>
  <c r="AK37" i="26"/>
  <c r="R37" i="26"/>
  <c r="DE39" i="26"/>
  <c r="CW39" i="26"/>
  <c r="CM39" i="26"/>
  <c r="CD39" i="26"/>
  <c r="BP39" i="26"/>
  <c r="BG39" i="26"/>
  <c r="AY39" i="26"/>
  <c r="AN39" i="26"/>
  <c r="AC39" i="26"/>
  <c r="R39" i="26"/>
  <c r="CP39" i="26"/>
  <c r="BD39" i="26"/>
  <c r="AH39" i="26"/>
  <c r="S39" i="26"/>
  <c r="AG39" i="26"/>
  <c r="CV39" i="26" s="1"/>
  <c r="CN39" i="26"/>
  <c r="BB39" i="26"/>
  <c r="Q39" i="26"/>
  <c r="BF39" i="26"/>
  <c r="BO39" i="26"/>
  <c r="P6" i="26"/>
  <c r="T6" i="26"/>
  <c r="AA6" i="26"/>
  <c r="AF6" i="26"/>
  <c r="AK6" i="26"/>
  <c r="AP6" i="26"/>
  <c r="AT6" i="26"/>
  <c r="BA6" i="26"/>
  <c r="BE6" i="26"/>
  <c r="BJ6" i="26"/>
  <c r="BN6" i="26"/>
  <c r="BT6" i="26"/>
  <c r="BY6" i="26"/>
  <c r="CF6" i="26"/>
  <c r="CJ6" i="26"/>
  <c r="CO6" i="26"/>
  <c r="CS6" i="26"/>
  <c r="CY6" i="26"/>
  <c r="DC6" i="26"/>
  <c r="DG6" i="26"/>
  <c r="P8" i="26"/>
  <c r="R8" i="26"/>
  <c r="T8" i="26"/>
  <c r="Y8" i="26"/>
  <c r="AA8" i="26"/>
  <c r="AC8" i="26"/>
  <c r="AF8" i="26"/>
  <c r="AI8" i="26"/>
  <c r="AK8" i="26"/>
  <c r="AN8" i="26"/>
  <c r="AP8" i="26"/>
  <c r="AR8" i="26"/>
  <c r="AT8" i="26"/>
  <c r="AY8" i="26"/>
  <c r="BA8" i="26"/>
  <c r="BC8" i="26"/>
  <c r="BE8" i="26"/>
  <c r="BG8" i="26"/>
  <c r="BJ8" i="26"/>
  <c r="BL8" i="26"/>
  <c r="BN8" i="26"/>
  <c r="BP8" i="26"/>
  <c r="BT8" i="26"/>
  <c r="BV8" i="26"/>
  <c r="BY8" i="26"/>
  <c r="CA8" i="26" s="1"/>
  <c r="CD8" i="26"/>
  <c r="CF8" i="26"/>
  <c r="CH8" i="26"/>
  <c r="CJ8" i="26"/>
  <c r="CM8" i="26"/>
  <c r="CO8" i="26"/>
  <c r="CQ8" i="26"/>
  <c r="CS8" i="26"/>
  <c r="CW8" i="26"/>
  <c r="CY8" i="26"/>
  <c r="DA8" i="26"/>
  <c r="DC8" i="26"/>
  <c r="DE8" i="26"/>
  <c r="DG8" i="26"/>
  <c r="DI8" i="26"/>
  <c r="P10" i="26"/>
  <c r="T10" i="26"/>
  <c r="AA10" i="26"/>
  <c r="AF10" i="26"/>
  <c r="AK10" i="26"/>
  <c r="AN10" i="26"/>
  <c r="AP10" i="26"/>
  <c r="AR10" i="26"/>
  <c r="AT10" i="26"/>
  <c r="AY10" i="26"/>
  <c r="BA10" i="26"/>
  <c r="BC10" i="26"/>
  <c r="BE10" i="26"/>
  <c r="BG10" i="26"/>
  <c r="BJ10" i="26"/>
  <c r="BL10" i="26"/>
  <c r="BN10" i="26"/>
  <c r="BP10" i="26"/>
  <c r="BT10" i="26"/>
  <c r="BV10" i="26"/>
  <c r="BY10" i="26"/>
  <c r="CA10" i="26" s="1"/>
  <c r="CD10" i="26"/>
  <c r="CF10" i="26"/>
  <c r="CH10" i="26"/>
  <c r="CJ10" i="26"/>
  <c r="CM10" i="26"/>
  <c r="CO10" i="26"/>
  <c r="CQ10" i="26"/>
  <c r="CS10" i="26"/>
  <c r="CW10" i="26"/>
  <c r="CY10" i="26"/>
  <c r="DA10" i="26"/>
  <c r="DC10" i="26"/>
  <c r="DE10" i="26"/>
  <c r="DG10" i="26"/>
  <c r="DI10" i="26"/>
  <c r="CJ12" i="26"/>
  <c r="P14" i="26"/>
  <c r="R14" i="26"/>
  <c r="T14" i="26"/>
  <c r="Y14" i="26"/>
  <c r="AA14" i="26"/>
  <c r="AC14" i="26"/>
  <c r="AF14" i="26"/>
  <c r="AI14" i="26"/>
  <c r="AK14" i="26"/>
  <c r="AN14" i="26"/>
  <c r="AP14" i="26"/>
  <c r="AR14" i="26"/>
  <c r="AT14" i="26"/>
  <c r="AY14" i="26"/>
  <c r="BA14" i="26"/>
  <c r="BC14" i="26"/>
  <c r="BE14" i="26"/>
  <c r="BG14" i="26"/>
  <c r="BJ14" i="26"/>
  <c r="BL14" i="26"/>
  <c r="BN14" i="26"/>
  <c r="BP14" i="26"/>
  <c r="BT14" i="26"/>
  <c r="BV14" i="26"/>
  <c r="BY14" i="26"/>
  <c r="CD14" i="26"/>
  <c r="CF14" i="26"/>
  <c r="CH14" i="26"/>
  <c r="CJ14" i="26"/>
  <c r="CM14" i="26"/>
  <c r="CO14" i="26"/>
  <c r="CQ14" i="26"/>
  <c r="CS14" i="26"/>
  <c r="CW14" i="26"/>
  <c r="CY14" i="26"/>
  <c r="DA14" i="26"/>
  <c r="DC14" i="26"/>
  <c r="DE14" i="26"/>
  <c r="DG14" i="26"/>
  <c r="DI14" i="26"/>
  <c r="P16" i="26"/>
  <c r="T16" i="26"/>
  <c r="AA16" i="26"/>
  <c r="AF16" i="26"/>
  <c r="AK16" i="26"/>
  <c r="AP16" i="26"/>
  <c r="AT16" i="26"/>
  <c r="BA16" i="26"/>
  <c r="BE16" i="26"/>
  <c r="BJ16" i="26"/>
  <c r="BN16" i="26"/>
  <c r="BT16" i="26"/>
  <c r="BY16" i="26"/>
  <c r="CF16" i="26"/>
  <c r="CJ16" i="26"/>
  <c r="CO16" i="26"/>
  <c r="CS16" i="26"/>
  <c r="CY16" i="26"/>
  <c r="DC16" i="26"/>
  <c r="DG16" i="26"/>
  <c r="P18" i="26"/>
  <c r="R18" i="26"/>
  <c r="T18" i="26"/>
  <c r="Y18" i="26"/>
  <c r="AA18" i="26"/>
  <c r="AC18" i="26"/>
  <c r="AF18" i="26"/>
  <c r="AI18" i="26"/>
  <c r="AQ18" i="26"/>
  <c r="AU18" i="26"/>
  <c r="AZ18" i="26"/>
  <c r="BD18" i="26"/>
  <c r="BM18" i="26"/>
  <c r="CC18" i="26"/>
  <c r="CG18" i="26"/>
  <c r="CP18" i="26"/>
  <c r="CT18" i="26" s="1"/>
  <c r="CX18" i="26"/>
  <c r="DB18" i="26"/>
  <c r="DF18" i="26"/>
  <c r="DQ18" i="26"/>
  <c r="O20" i="26"/>
  <c r="S20" i="26"/>
  <c r="X20" i="26"/>
  <c r="AB20" i="26"/>
  <c r="AH20" i="26"/>
  <c r="AQ20" i="26"/>
  <c r="AU20" i="26"/>
  <c r="AZ20" i="26"/>
  <c r="BD20" i="26"/>
  <c r="BM20" i="26"/>
  <c r="CC20" i="26"/>
  <c r="CG20" i="26"/>
  <c r="CP20" i="26"/>
  <c r="CX20" i="26"/>
  <c r="DB20" i="26"/>
  <c r="DF20" i="26"/>
  <c r="DQ20" i="26"/>
  <c r="O22" i="26"/>
  <c r="S22" i="26"/>
  <c r="X22" i="26"/>
  <c r="AB22" i="26"/>
  <c r="AH22" i="26"/>
  <c r="AQ22" i="26"/>
  <c r="AU22" i="26"/>
  <c r="AZ22" i="26"/>
  <c r="BD22" i="26"/>
  <c r="BM22" i="26"/>
  <c r="CC22" i="26"/>
  <c r="CK22" i="26" s="1"/>
  <c r="CG22" i="26"/>
  <c r="CP22" i="26"/>
  <c r="CX22" i="26"/>
  <c r="DB22" i="26"/>
  <c r="DF22" i="26"/>
  <c r="DQ22" i="26"/>
  <c r="O24" i="26"/>
  <c r="S24" i="26"/>
  <c r="X24" i="26"/>
  <c r="AB24" i="26"/>
  <c r="AH24" i="26"/>
  <c r="AQ24" i="26"/>
  <c r="AU24" i="26"/>
  <c r="AZ24" i="26"/>
  <c r="BD24" i="26"/>
  <c r="BM24" i="26"/>
  <c r="CC24" i="26"/>
  <c r="CG24" i="26"/>
  <c r="CP24" i="26"/>
  <c r="CX24" i="26"/>
  <c r="DB24" i="26"/>
  <c r="DF24" i="26"/>
  <c r="DQ24" i="26"/>
  <c r="DL26" i="26"/>
  <c r="DI26" i="26"/>
  <c r="DG26" i="26"/>
  <c r="DE26" i="26"/>
  <c r="DC26" i="26"/>
  <c r="DA26" i="26"/>
  <c r="CY26" i="26"/>
  <c r="CW26" i="26"/>
  <c r="CS26" i="26"/>
  <c r="CQ26" i="26"/>
  <c r="CO26" i="26"/>
  <c r="CM26" i="26"/>
  <c r="CJ26" i="26"/>
  <c r="CH26" i="26"/>
  <c r="CF26" i="26"/>
  <c r="CD26" i="26"/>
  <c r="BY26" i="26"/>
  <c r="CA26" i="26" s="1"/>
  <c r="BV26" i="26"/>
  <c r="BT26" i="26"/>
  <c r="BP26" i="26"/>
  <c r="BN26" i="26"/>
  <c r="BL26" i="26"/>
  <c r="BJ26" i="26"/>
  <c r="BG26" i="26"/>
  <c r="BE26" i="26"/>
  <c r="BC26" i="26"/>
  <c r="BA26" i="26"/>
  <c r="AY26" i="26"/>
  <c r="AT26" i="26"/>
  <c r="AR26" i="26"/>
  <c r="AP26" i="26"/>
  <c r="AN26" i="26"/>
  <c r="AK26" i="26"/>
  <c r="AI26" i="26"/>
  <c r="AF26" i="26"/>
  <c r="AC26" i="26"/>
  <c r="AA26" i="26"/>
  <c r="Y26" i="26"/>
  <c r="T26" i="26"/>
  <c r="R26" i="26"/>
  <c r="P26" i="26"/>
  <c r="DI28" i="26"/>
  <c r="DE28" i="26"/>
  <c r="DA28" i="26"/>
  <c r="CW28" i="26"/>
  <c r="CQ28" i="26"/>
  <c r="CM28" i="26"/>
  <c r="CH28" i="26"/>
  <c r="CD28" i="26"/>
  <c r="BV28" i="26"/>
  <c r="BP28" i="26"/>
  <c r="BL28" i="26"/>
  <c r="BG28" i="26"/>
  <c r="BC28" i="26"/>
  <c r="AY28" i="26"/>
  <c r="AR28" i="26"/>
  <c r="AN28" i="26"/>
  <c r="AI28" i="26"/>
  <c r="AC28" i="26"/>
  <c r="Y28" i="26"/>
  <c r="R28" i="26"/>
  <c r="Q29" i="26"/>
  <c r="U29" i="26"/>
  <c r="AK29" i="26"/>
  <c r="BC29" i="26"/>
  <c r="BV29" i="26"/>
  <c r="CO29" i="26"/>
  <c r="DE29" i="26"/>
  <c r="AA31" i="26"/>
  <c r="BC31" i="26"/>
  <c r="BV31" i="26"/>
  <c r="CO31" i="26"/>
  <c r="DE31" i="26"/>
  <c r="AA33" i="26"/>
  <c r="AT33" i="26"/>
  <c r="BL33" i="26"/>
  <c r="CO33" i="26"/>
  <c r="DE33" i="26"/>
  <c r="BP35" i="26"/>
  <c r="DA35" i="26"/>
  <c r="BD37" i="26"/>
  <c r="DN8" i="26"/>
  <c r="AV22" i="26"/>
  <c r="AL18" i="26"/>
  <c r="BW35" i="26"/>
  <c r="AV24" i="26"/>
  <c r="BW22" i="26"/>
  <c r="CA27" i="26"/>
  <c r="BD6" i="26"/>
  <c r="DF6" i="26"/>
  <c r="BM6" i="26"/>
  <c r="U6" i="26"/>
  <c r="AU6" i="26"/>
  <c r="CP6" i="26"/>
  <c r="CN10" i="26"/>
  <c r="AB26" i="26"/>
  <c r="BM26" i="26"/>
  <c r="CX26" i="26"/>
  <c r="AU27" i="26"/>
  <c r="CP27" i="26"/>
  <c r="X28" i="26"/>
  <c r="BO28" i="26"/>
  <c r="AS10" i="26"/>
  <c r="CI39" i="26"/>
  <c r="AO39" i="26"/>
  <c r="DH39" i="26"/>
  <c r="AS39" i="26"/>
  <c r="CE39" i="26"/>
  <c r="O39" i="26"/>
  <c r="AQ39" i="26"/>
  <c r="BM39" i="26"/>
  <c r="CX39" i="26"/>
  <c r="P39" i="26"/>
  <c r="AA39" i="26"/>
  <c r="AK39" i="26"/>
  <c r="AT39" i="26"/>
  <c r="BE39" i="26"/>
  <c r="BN39" i="26"/>
  <c r="CF39" i="26"/>
  <c r="CO39" i="26"/>
  <c r="CY39" i="26"/>
  <c r="DG39" i="26"/>
  <c r="S28" i="26"/>
  <c r="BK28" i="26"/>
  <c r="O27" i="26"/>
  <c r="AH27" i="26"/>
  <c r="AL27" i="26" s="1"/>
  <c r="BD27" i="26"/>
  <c r="BH27" i="26" s="1"/>
  <c r="O26" i="26"/>
  <c r="X26" i="26"/>
  <c r="AD26" i="26" s="1"/>
  <c r="AJ26" i="26"/>
  <c r="BB26" i="26"/>
  <c r="CC26" i="26"/>
  <c r="CY23" i="26"/>
  <c r="AC23" i="26"/>
  <c r="AY23" i="26"/>
  <c r="CO23" i="26"/>
  <c r="S23" i="26"/>
  <c r="AQ23" i="26"/>
  <c r="BK23" i="26"/>
  <c r="CE23" i="26"/>
  <c r="DB23" i="26"/>
  <c r="AI23" i="26"/>
  <c r="U10" i="26"/>
  <c r="BM10" i="26"/>
  <c r="AH8" i="26"/>
  <c r="BB8" i="26"/>
  <c r="CC8" i="26"/>
  <c r="CX8" i="26"/>
  <c r="U8" i="26"/>
  <c r="AS8" i="26"/>
  <c r="BM8" i="26"/>
  <c r="CN8" i="26"/>
  <c r="DF8" i="26"/>
  <c r="AB6" i="26"/>
  <c r="AZ6" i="26"/>
  <c r="CZ6" i="26"/>
  <c r="DL6" i="26"/>
  <c r="AX6" i="26"/>
  <c r="Q6" i="26"/>
  <c r="BF6" i="26"/>
  <c r="CS9" i="26"/>
  <c r="BC9" i="26"/>
  <c r="Q9" i="26"/>
  <c r="AH9" i="26"/>
  <c r="BB9" i="26"/>
  <c r="CG9" i="26"/>
  <c r="DB9" i="26"/>
  <c r="BA9" i="26"/>
  <c r="BY9" i="26"/>
  <c r="BJ9" i="26"/>
  <c r="BV7" i="26"/>
  <c r="X7" i="26"/>
  <c r="BK7" i="26"/>
  <c r="CZ7" i="26"/>
  <c r="BY7" i="26"/>
  <c r="DI16" i="26"/>
  <c r="DE16" i="26"/>
  <c r="DA16" i="26"/>
  <c r="CW16" i="26"/>
  <c r="CQ16" i="26"/>
  <c r="CM16" i="26"/>
  <c r="CH16" i="26"/>
  <c r="CD16" i="26"/>
  <c r="BV16" i="26"/>
  <c r="BP16" i="26"/>
  <c r="BL16" i="26"/>
  <c r="BG16" i="26"/>
  <c r="BC16" i="26"/>
  <c r="AY16" i="26"/>
  <c r="AR16" i="26"/>
  <c r="AN16" i="26"/>
  <c r="AI16" i="26"/>
  <c r="AC16" i="26"/>
  <c r="Y16" i="26"/>
  <c r="R16" i="26"/>
  <c r="DF16" i="26"/>
  <c r="CN16" i="26"/>
  <c r="BM16" i="26"/>
  <c r="AS16" i="26"/>
  <c r="U16" i="26"/>
  <c r="DP16" i="26"/>
  <c r="DQ16" i="26" s="1"/>
  <c r="AQ16" i="26"/>
  <c r="CI16" i="26"/>
  <c r="X16" i="26"/>
  <c r="BO16" i="26"/>
  <c r="DF10" i="26"/>
  <c r="DL10" i="26"/>
  <c r="DB10" i="26"/>
  <c r="CG10" i="26"/>
  <c r="BF10" i="26"/>
  <c r="AO10" i="26"/>
  <c r="Q10" i="26"/>
  <c r="AH10" i="26"/>
  <c r="CC10" i="26"/>
  <c r="DH10" i="26"/>
  <c r="CZ10" i="26"/>
  <c r="CP10" i="26"/>
  <c r="CE10" i="26"/>
  <c r="BO10" i="26"/>
  <c r="BD10" i="26"/>
  <c r="AU10" i="26"/>
  <c r="AJ10" i="26"/>
  <c r="X10" i="26"/>
  <c r="O10" i="26"/>
  <c r="R10" i="26"/>
  <c r="Y10" i="26"/>
  <c r="AC10" i="26"/>
  <c r="AI10" i="26"/>
  <c r="Q12" i="26"/>
  <c r="DM14" i="26"/>
  <c r="DB14" i="26"/>
  <c r="CR14" i="26"/>
  <c r="CG14" i="26"/>
  <c r="BU14" i="26"/>
  <c r="BW14" i="26" s="1"/>
  <c r="BF14" i="26"/>
  <c r="AX14" i="26"/>
  <c r="AO14" i="26"/>
  <c r="Z14" i="26"/>
  <c r="Q14" i="26"/>
  <c r="DD14" i="26"/>
  <c r="AG14" i="26"/>
  <c r="CI14" i="26"/>
  <c r="BZ14" i="26"/>
  <c r="BK14" i="26"/>
  <c r="AZ14" i="26"/>
  <c r="AQ14" i="26"/>
  <c r="AB14" i="26"/>
  <c r="S14" i="26"/>
  <c r="DL16" i="26"/>
  <c r="CZ16" i="26"/>
  <c r="CE16" i="26"/>
  <c r="BD16" i="26"/>
  <c r="AJ16" i="26"/>
  <c r="O16" i="26"/>
  <c r="AG16" i="26"/>
  <c r="BZ16" i="26"/>
  <c r="AZ16" i="26"/>
  <c r="AB16" i="26"/>
  <c r="Q16" i="26"/>
  <c r="Z16" i="26"/>
  <c r="AD16" i="26" s="1"/>
  <c r="AO16" i="26"/>
  <c r="AX16" i="26"/>
  <c r="BF16" i="26"/>
  <c r="BU16" i="26"/>
  <c r="CG16" i="26"/>
  <c r="CR16" i="26"/>
  <c r="DB16" i="26"/>
  <c r="DM16" i="26"/>
  <c r="CG6" i="26"/>
  <c r="AO6" i="26"/>
  <c r="DM6" i="26"/>
  <c r="DN6" i="26" s="1"/>
  <c r="CR6" i="26"/>
  <c r="BU6" i="26"/>
  <c r="Z6" i="26"/>
  <c r="DH6" i="26"/>
  <c r="CI6" i="26"/>
  <c r="BZ6" i="26"/>
  <c r="BK6" i="26"/>
  <c r="AQ6" i="26"/>
  <c r="S6" i="26"/>
  <c r="DD6" i="26"/>
  <c r="BO6" i="26"/>
  <c r="X6" i="26"/>
  <c r="AS6" i="26"/>
  <c r="CN6" i="26"/>
  <c r="AG6" i="26"/>
  <c r="CV6" i="26" s="1"/>
  <c r="O6" i="26"/>
  <c r="DI6" i="26"/>
  <c r="DE6" i="26"/>
  <c r="DA6" i="26"/>
  <c r="CW6" i="26"/>
  <c r="CQ6" i="26"/>
  <c r="CM6" i="26"/>
  <c r="CH6" i="26"/>
  <c r="CD6" i="26"/>
  <c r="BV6" i="26"/>
  <c r="BP6" i="26"/>
  <c r="BL6" i="26"/>
  <c r="BG6" i="26"/>
  <c r="BC6" i="26"/>
  <c r="AY6" i="26"/>
  <c r="AR6" i="26"/>
  <c r="AN6" i="26"/>
  <c r="AI6" i="26"/>
  <c r="AC6" i="26"/>
  <c r="Y6" i="26"/>
  <c r="R6" i="26"/>
  <c r="CX6" i="26"/>
  <c r="BB6" i="26"/>
  <c r="AJ6" i="26"/>
  <c r="DN10" i="26"/>
  <c r="BA41" i="26"/>
  <c r="Q41" i="26"/>
  <c r="CC27" i="26"/>
  <c r="CN26" i="26"/>
  <c r="X27" i="26"/>
  <c r="AD27" i="26" s="1"/>
  <c r="AS26" i="26"/>
  <c r="AV26" i="26" s="1"/>
  <c r="CV14" i="26"/>
  <c r="AL10" i="26"/>
  <c r="CK18" i="26" l="1"/>
  <c r="DN16" i="26"/>
  <c r="AV14" i="26"/>
  <c r="AD8" i="26"/>
  <c r="BW10" i="26"/>
  <c r="AZ5" i="26"/>
  <c r="BN7" i="26"/>
  <c r="CA6" i="26"/>
  <c r="CM7" i="26"/>
  <c r="AN7" i="26"/>
  <c r="CI7" i="26"/>
  <c r="AQ7" i="26"/>
  <c r="AK7" i="26"/>
  <c r="DI7" i="26"/>
  <c r="AC7" i="26"/>
  <c r="BW8" i="26"/>
  <c r="BP7" i="26"/>
  <c r="AO7" i="26"/>
  <c r="AN41" i="26"/>
  <c r="CD41" i="26"/>
  <c r="CV41" i="26"/>
  <c r="CJ41" i="26"/>
  <c r="CJ45" i="4"/>
  <c r="U68" i="29" s="1"/>
  <c r="CH45" i="4"/>
  <c r="U66" i="29" s="1"/>
  <c r="CF41" i="26"/>
  <c r="CF45" i="4"/>
  <c r="DP41" i="26"/>
  <c r="CD45" i="4"/>
  <c r="DP47" i="26" s="1"/>
  <c r="CR47" i="26"/>
  <c r="DI47" i="26"/>
  <c r="CJ47" i="26"/>
  <c r="CP41" i="26"/>
  <c r="BT45" i="4"/>
  <c r="U73" i="29" s="1"/>
  <c r="CN47" i="26"/>
  <c r="DE47" i="26"/>
  <c r="CF47" i="26"/>
  <c r="BZ41" i="26"/>
  <c r="BP45" i="4"/>
  <c r="BY41" i="26"/>
  <c r="BN45" i="4"/>
  <c r="CY41" i="26"/>
  <c r="BL45" i="4"/>
  <c r="CY47" i="26" s="1"/>
  <c r="CW41" i="26"/>
  <c r="BJ45" i="4"/>
  <c r="CW47" i="26" s="1"/>
  <c r="DM41" i="26"/>
  <c r="BH45" i="4"/>
  <c r="DM47" i="26" s="1"/>
  <c r="BV41" i="26"/>
  <c r="BF45" i="4"/>
  <c r="BV47" i="26" s="1"/>
  <c r="AX45" i="4"/>
  <c r="J91" i="29" s="1"/>
  <c r="BB41" i="26"/>
  <c r="AV45" i="4"/>
  <c r="J89" i="29" s="1"/>
  <c r="AZ41" i="26"/>
  <c r="AT45" i="4"/>
  <c r="BG47" i="26" s="1"/>
  <c r="AI41" i="26"/>
  <c r="AP45" i="4"/>
  <c r="BC47" i="26" s="1"/>
  <c r="Y41" i="26"/>
  <c r="AJ45" i="4"/>
  <c r="AC47" i="26" s="1"/>
  <c r="AU41" i="26"/>
  <c r="AF45" i="4"/>
  <c r="Y47" i="26" s="1"/>
  <c r="AR41" i="26"/>
  <c r="AB45" i="4"/>
  <c r="BP47" i="26" s="1"/>
  <c r="AP41" i="26"/>
  <c r="Z45" i="4"/>
  <c r="BL47" i="26"/>
  <c r="AS47" i="26"/>
  <c r="BJ41" i="26"/>
  <c r="V45" i="4"/>
  <c r="J96" i="29" s="1"/>
  <c r="AJ47" i="26"/>
  <c r="AO47" i="26"/>
  <c r="AH47" i="26"/>
  <c r="U47" i="26"/>
  <c r="AF41" i="26"/>
  <c r="P45" i="4"/>
  <c r="N45" i="4"/>
  <c r="Q47" i="26" s="1"/>
  <c r="CI45" i="4"/>
  <c r="U67" i="29" s="1"/>
  <c r="CG41" i="26"/>
  <c r="CG45" i="4"/>
  <c r="DC41" i="26"/>
  <c r="CA45" i="4"/>
  <c r="DA41" i="26"/>
  <c r="BY45" i="4"/>
  <c r="CR41" i="26"/>
  <c r="BW45" i="4"/>
  <c r="CS47" i="26" s="1"/>
  <c r="BU45" i="4"/>
  <c r="U74" i="29" s="1"/>
  <c r="DF47" i="26"/>
  <c r="CG47" i="26"/>
  <c r="CO47" i="26"/>
  <c r="BQ45" i="4"/>
  <c r="U70" i="29" s="1"/>
  <c r="CC41" i="26"/>
  <c r="BO45" i="4"/>
  <c r="U61" i="29" s="1"/>
  <c r="CZ41" i="26"/>
  <c r="BM45" i="4"/>
  <c r="CZ47" i="26" s="1"/>
  <c r="BK45" i="4"/>
  <c r="CX47" i="26" s="1"/>
  <c r="DL41" i="26"/>
  <c r="BG45" i="4"/>
  <c r="DL47" i="26" s="1"/>
  <c r="BU41" i="26"/>
  <c r="BE45" i="4"/>
  <c r="BU47" i="26" s="1"/>
  <c r="BC45" i="4"/>
  <c r="J94" i="29" s="1"/>
  <c r="AC41" i="26"/>
  <c r="BA45" i="4"/>
  <c r="BE41" i="26"/>
  <c r="AY45" i="4"/>
  <c r="J92" i="29" s="1"/>
  <c r="BC41" i="26"/>
  <c r="AW45" i="4"/>
  <c r="AU45" i="4"/>
  <c r="J88" i="29" s="1"/>
  <c r="AA41" i="26"/>
  <c r="AS45" i="4"/>
  <c r="BF47" i="26" s="1"/>
  <c r="AJ41" i="26"/>
  <c r="AQ45" i="4"/>
  <c r="BD47" i="26" s="1"/>
  <c r="AO45" i="4"/>
  <c r="BB47" i="26" s="1"/>
  <c r="AK45" i="4"/>
  <c r="AX47" i="26" s="1"/>
  <c r="AI45" i="4"/>
  <c r="AB47" i="26" s="1"/>
  <c r="AE45" i="4"/>
  <c r="X47" i="26" s="1"/>
  <c r="AQ41" i="26"/>
  <c r="AA45" i="4"/>
  <c r="BO47" i="26" s="1"/>
  <c r="BM47" i="26"/>
  <c r="AT47" i="26"/>
  <c r="BK47" i="26"/>
  <c r="AR47" i="26"/>
  <c r="T41" i="26"/>
  <c r="U45" i="4"/>
  <c r="AI47" i="26"/>
  <c r="AN47" i="26"/>
  <c r="Q45" i="4"/>
  <c r="J70" i="29" s="1"/>
  <c r="P41" i="26"/>
  <c r="M45" i="4"/>
  <c r="O41" i="26"/>
  <c r="L45" i="4"/>
  <c r="O47" i="26" s="1"/>
  <c r="AH41" i="26"/>
  <c r="AX41" i="26"/>
  <c r="DG5" i="26"/>
  <c r="AQ5" i="26"/>
  <c r="DB5" i="26"/>
  <c r="O5" i="26"/>
  <c r="AB5" i="26"/>
  <c r="AK5" i="26"/>
  <c r="CS5" i="26"/>
  <c r="AC5" i="26"/>
  <c r="AN5" i="26"/>
  <c r="CG5" i="26"/>
  <c r="CQ5" i="26"/>
  <c r="BD5" i="26"/>
  <c r="AF5" i="26"/>
  <c r="AH5" i="26"/>
  <c r="Y5" i="26"/>
  <c r="BT5" i="26"/>
  <c r="BC5" i="26"/>
  <c r="CW5" i="26"/>
  <c r="BG5" i="26"/>
  <c r="BJ5" i="26"/>
  <c r="DH5" i="26"/>
  <c r="AU5" i="26"/>
  <c r="AX5" i="26"/>
  <c r="CH5" i="26"/>
  <c r="BM5" i="26"/>
  <c r="AT5" i="26"/>
  <c r="BN5" i="26"/>
  <c r="BP5" i="26"/>
  <c r="AR5" i="26"/>
  <c r="AG5" i="26"/>
  <c r="CV5" i="26" s="1"/>
  <c r="AP5" i="26"/>
  <c r="DM5" i="26"/>
  <c r="CF5" i="26"/>
  <c r="CD5" i="26"/>
  <c r="V6" i="26"/>
  <c r="AV6" i="26"/>
  <c r="BH6" i="26"/>
  <c r="BQ6" i="26"/>
  <c r="U58" i="29"/>
  <c r="U85" i="29"/>
  <c r="J81" i="29"/>
  <c r="J73" i="29"/>
  <c r="J80" i="29"/>
  <c r="U90" i="29"/>
  <c r="J69" i="29"/>
  <c r="U78" i="29"/>
  <c r="J76" i="29"/>
  <c r="J90" i="29"/>
  <c r="J67" i="29"/>
  <c r="U65" i="29"/>
  <c r="U86" i="29"/>
  <c r="J82" i="29"/>
  <c r="CK6" i="26"/>
  <c r="CT6" i="26"/>
  <c r="DB27" i="26"/>
  <c r="AL6" i="26"/>
  <c r="DJ6" i="26"/>
  <c r="CT22" i="26"/>
  <c r="V8" i="26"/>
  <c r="CX12" i="26"/>
  <c r="AD14" i="26"/>
  <c r="BQ16" i="26"/>
  <c r="CK10" i="26"/>
  <c r="AV10" i="26"/>
  <c r="CT8" i="26"/>
  <c r="BQ8" i="26"/>
  <c r="AV8" i="26"/>
  <c r="BW6" i="26"/>
  <c r="BQ24" i="26"/>
  <c r="CK24" i="26"/>
  <c r="AL22" i="26"/>
  <c r="BW18" i="26"/>
  <c r="AS5" i="26"/>
  <c r="DI41" i="26"/>
  <c r="U91" i="29"/>
  <c r="J93" i="29"/>
  <c r="BF41" i="26"/>
  <c r="AB41" i="26"/>
  <c r="J66" i="29"/>
  <c r="Z41" i="26"/>
  <c r="AO41" i="26"/>
  <c r="J77" i="29"/>
  <c r="J58" i="29"/>
  <c r="S41" i="26"/>
  <c r="DB7" i="26"/>
  <c r="BF7" i="26"/>
  <c r="Q7" i="26"/>
  <c r="CE9" i="26"/>
  <c r="AJ9" i="26"/>
  <c r="CY11" i="26"/>
  <c r="DG11" i="26"/>
  <c r="AC11" i="26"/>
  <c r="AR11" i="26"/>
  <c r="DD11" i="26"/>
  <c r="CI11" i="26"/>
  <c r="BM11" i="26"/>
  <c r="AS11" i="26"/>
  <c r="U11" i="26"/>
  <c r="BT13" i="26"/>
  <c r="AR13" i="26"/>
  <c r="AG13" i="26"/>
  <c r="CV13" i="26" s="1"/>
  <c r="BZ13" i="26"/>
  <c r="AZ13" i="26"/>
  <c r="AB13" i="26"/>
  <c r="AI15" i="26"/>
  <c r="DM15" i="26"/>
  <c r="CI15" i="26"/>
  <c r="BK15" i="26"/>
  <c r="AQ15" i="26"/>
  <c r="S15" i="26"/>
  <c r="AN17" i="26"/>
  <c r="BN17" i="26"/>
  <c r="DB17" i="26"/>
  <c r="CG17" i="26"/>
  <c r="BF17" i="26"/>
  <c r="AO17" i="26"/>
  <c r="Q17" i="26"/>
  <c r="DL19" i="26"/>
  <c r="CI19" i="26"/>
  <c r="BK19" i="26"/>
  <c r="AQ19" i="26"/>
  <c r="S19" i="26"/>
  <c r="CO19" i="26"/>
  <c r="AY19" i="26"/>
  <c r="DC21" i="26"/>
  <c r="CM21" i="26"/>
  <c r="DM21" i="26"/>
  <c r="CR21" i="26"/>
  <c r="BU21" i="26"/>
  <c r="AX21" i="26"/>
  <c r="Z21" i="26"/>
  <c r="DA21" i="26"/>
  <c r="BL21" i="26"/>
  <c r="AA21" i="26"/>
  <c r="Y23" i="26"/>
  <c r="CN23" i="26"/>
  <c r="AS23" i="26"/>
  <c r="CS23" i="26"/>
  <c r="P25" i="26"/>
  <c r="DD25" i="26"/>
  <c r="CI25" i="26"/>
  <c r="BK25" i="26"/>
  <c r="AQ25" i="26"/>
  <c r="S25" i="26"/>
  <c r="CO25" i="26"/>
  <c r="AY25" i="26"/>
  <c r="BD30" i="26"/>
  <c r="DL30" i="26"/>
  <c r="DG30" i="26"/>
  <c r="DC30" i="26"/>
  <c r="CY30" i="26"/>
  <c r="CS30" i="26"/>
  <c r="CO30" i="26"/>
  <c r="CJ30" i="26"/>
  <c r="CF30" i="26"/>
  <c r="BY30" i="26"/>
  <c r="BT30" i="26"/>
  <c r="BN30" i="26"/>
  <c r="BJ30" i="26"/>
  <c r="BE30" i="26"/>
  <c r="BA30" i="26"/>
  <c r="AT30" i="26"/>
  <c r="AP30" i="26"/>
  <c r="AK30" i="26"/>
  <c r="AF30" i="26"/>
  <c r="AA30" i="26"/>
  <c r="T30" i="26"/>
  <c r="P30" i="26"/>
  <c r="DH30" i="26"/>
  <c r="CZ30" i="26"/>
  <c r="CR30" i="26"/>
  <c r="CI30" i="26"/>
  <c r="BZ30" i="26"/>
  <c r="BO30" i="26"/>
  <c r="BF30" i="26"/>
  <c r="AX30" i="26"/>
  <c r="AO30" i="26"/>
  <c r="Z30" i="26"/>
  <c r="Q30" i="26"/>
  <c r="CC30" i="26"/>
  <c r="AQ30" i="26"/>
  <c r="X30" i="26"/>
  <c r="CP32" i="26"/>
  <c r="DP32" i="26"/>
  <c r="DQ32" i="26" s="1"/>
  <c r="BD32" i="26"/>
  <c r="DL32" i="26"/>
  <c r="DN32" i="26" s="1"/>
  <c r="DG32" i="26"/>
  <c r="DC32" i="26"/>
  <c r="CY32" i="26"/>
  <c r="CS32" i="26"/>
  <c r="CO32" i="26"/>
  <c r="CJ32" i="26"/>
  <c r="CF32" i="26"/>
  <c r="BY32" i="26"/>
  <c r="BT32" i="26"/>
  <c r="BN32" i="26"/>
  <c r="BJ32" i="26"/>
  <c r="BE32" i="26"/>
  <c r="BA32" i="26"/>
  <c r="AT32" i="26"/>
  <c r="AP32" i="26"/>
  <c r="AK32" i="26"/>
  <c r="AF32" i="26"/>
  <c r="AA32" i="26"/>
  <c r="T32" i="26"/>
  <c r="P32" i="26"/>
  <c r="DH32" i="26"/>
  <c r="CZ32" i="26"/>
  <c r="CR32" i="26"/>
  <c r="CI32" i="26"/>
  <c r="BZ32" i="26"/>
  <c r="BO32" i="26"/>
  <c r="BF32" i="26"/>
  <c r="AX32" i="26"/>
  <c r="AO32" i="26"/>
  <c r="Z32" i="26"/>
  <c r="Q32" i="26"/>
  <c r="CC32" i="26"/>
  <c r="AQ32" i="26"/>
  <c r="X32" i="26"/>
  <c r="DP34" i="26"/>
  <c r="DQ34" i="26" s="1"/>
  <c r="DF34" i="26"/>
  <c r="DI34" i="26"/>
  <c r="DE34" i="26"/>
  <c r="DA34" i="26"/>
  <c r="CW34" i="26"/>
  <c r="CQ34" i="26"/>
  <c r="CM34" i="26"/>
  <c r="CH34" i="26"/>
  <c r="CD34" i="26"/>
  <c r="DM34" i="26"/>
  <c r="DD34" i="26"/>
  <c r="AG34" i="26"/>
  <c r="CV34" i="26" s="1"/>
  <c r="CN34" i="26"/>
  <c r="CE34" i="26"/>
  <c r="BV34" i="26"/>
  <c r="BP34" i="26"/>
  <c r="BL34" i="26"/>
  <c r="BG34" i="26"/>
  <c r="BC34" i="26"/>
  <c r="AY34" i="26"/>
  <c r="AR34" i="26"/>
  <c r="AN34" i="26"/>
  <c r="AI34" i="26"/>
  <c r="AC34" i="26"/>
  <c r="Y34" i="26"/>
  <c r="R34" i="26"/>
  <c r="DB34" i="26"/>
  <c r="BU34" i="26"/>
  <c r="BK34" i="26"/>
  <c r="BB34" i="26"/>
  <c r="AS34" i="26"/>
  <c r="AJ34" i="26"/>
  <c r="U34" i="26"/>
  <c r="CG34" i="26"/>
  <c r="AQ34" i="26"/>
  <c r="X34" i="26"/>
  <c r="DL36" i="26"/>
  <c r="DN36" i="26" s="1"/>
  <c r="DG36" i="26"/>
  <c r="DC36" i="26"/>
  <c r="CY36" i="26"/>
  <c r="CS36" i="26"/>
  <c r="CO36" i="26"/>
  <c r="CJ36" i="26"/>
  <c r="CF36" i="26"/>
  <c r="BY36" i="26"/>
  <c r="BT36" i="26"/>
  <c r="BN36" i="26"/>
  <c r="BJ36" i="26"/>
  <c r="BE36" i="26"/>
  <c r="BA36" i="26"/>
  <c r="AT36" i="26"/>
  <c r="AP36" i="26"/>
  <c r="AK36" i="26"/>
  <c r="AF36" i="26"/>
  <c r="AA36" i="26"/>
  <c r="T36" i="26"/>
  <c r="P36" i="26"/>
  <c r="DH36" i="26"/>
  <c r="CZ36" i="26"/>
  <c r="CR36" i="26"/>
  <c r="CI36" i="26"/>
  <c r="BZ36" i="26"/>
  <c r="BO36" i="26"/>
  <c r="BF36" i="26"/>
  <c r="AX36" i="26"/>
  <c r="AO36" i="26"/>
  <c r="Z36" i="26"/>
  <c r="Q36" i="26"/>
  <c r="CC36" i="26"/>
  <c r="AQ36" i="26"/>
  <c r="X36" i="26"/>
  <c r="CG36" i="26"/>
  <c r="AU36" i="26"/>
  <c r="DF36" i="26"/>
  <c r="BD36" i="26"/>
  <c r="DH38" i="26"/>
  <c r="DD38" i="26"/>
  <c r="CZ38" i="26"/>
  <c r="AG38" i="26"/>
  <c r="CV38" i="26" s="1"/>
  <c r="CP38" i="26"/>
  <c r="CI38" i="26"/>
  <c r="CE38" i="26"/>
  <c r="BZ38" i="26"/>
  <c r="CA38" i="26" s="1"/>
  <c r="BO38" i="26"/>
  <c r="BK38" i="26"/>
  <c r="BD38" i="26"/>
  <c r="AZ38" i="26"/>
  <c r="AU38" i="26"/>
  <c r="AQ38" i="26"/>
  <c r="AD10" i="26"/>
  <c r="CT10" i="26"/>
  <c r="BQ10" i="26"/>
  <c r="BH10" i="26"/>
  <c r="CH41" i="26"/>
  <c r="U64" i="29"/>
  <c r="CK27" i="26"/>
  <c r="BW16" i="26"/>
  <c r="BH16" i="26"/>
  <c r="V16" i="26"/>
  <c r="AL16" i="26"/>
  <c r="DN14" i="26"/>
  <c r="DL7" i="26"/>
  <c r="AI7" i="26"/>
  <c r="DH7" i="26"/>
  <c r="AG7" i="26"/>
  <c r="CV7" i="26" s="1"/>
  <c r="BZ7" i="26"/>
  <c r="CA7" i="26" s="1"/>
  <c r="AZ7" i="26"/>
  <c r="AB7" i="26"/>
  <c r="O7" i="26"/>
  <c r="BC7" i="26"/>
  <c r="CS7" i="26"/>
  <c r="BT7" i="26"/>
  <c r="DL9" i="26"/>
  <c r="AI9" i="26"/>
  <c r="DM9" i="26"/>
  <c r="CR9" i="26"/>
  <c r="BM9" i="26"/>
  <c r="AS9" i="26"/>
  <c r="Z9" i="26"/>
  <c r="AK9" i="26"/>
  <c r="BV9" i="26"/>
  <c r="DI9" i="26"/>
  <c r="BH8" i="26"/>
  <c r="AR23" i="26"/>
  <c r="DP23" i="26"/>
  <c r="DQ23" i="26" s="1"/>
  <c r="CP23" i="26"/>
  <c r="BO23" i="26"/>
  <c r="AZ23" i="26"/>
  <c r="AB23" i="26"/>
  <c r="DE23" i="26"/>
  <c r="BP23" i="26"/>
  <c r="AF23" i="26"/>
  <c r="BY23" i="26"/>
  <c r="CK26" i="26"/>
  <c r="BQ26" i="26"/>
  <c r="DJ24" i="26"/>
  <c r="CT24" i="26"/>
  <c r="BH24" i="26"/>
  <c r="AL24" i="26"/>
  <c r="AD24" i="26"/>
  <c r="V24" i="26"/>
  <c r="BQ22" i="26"/>
  <c r="BH22" i="26"/>
  <c r="BQ18" i="26"/>
  <c r="BH18" i="26"/>
  <c r="AV18" i="26"/>
  <c r="CP34" i="26"/>
  <c r="AU34" i="26"/>
  <c r="CG32" i="26"/>
  <c r="AU32" i="26"/>
  <c r="CX30" i="26"/>
  <c r="BM30" i="26"/>
  <c r="AB30" i="26"/>
  <c r="DG23" i="26"/>
  <c r="CH21" i="26"/>
  <c r="BY19" i="26"/>
  <c r="DA17" i="26"/>
  <c r="BL17" i="26"/>
  <c r="AA17" i="26"/>
  <c r="CJ15" i="26"/>
  <c r="AT15" i="26"/>
  <c r="DA13" i="26"/>
  <c r="BL13" i="26"/>
  <c r="AA13" i="26"/>
  <c r="CJ11" i="26"/>
  <c r="AT11" i="26"/>
  <c r="CO9" i="26"/>
  <c r="DE7" i="26"/>
  <c r="AF7" i="26"/>
  <c r="AF38" i="26"/>
  <c r="CY38" i="26"/>
  <c r="AA38" i="26"/>
  <c r="BE38" i="26"/>
  <c r="CQ38" i="26"/>
  <c r="P38" i="26"/>
  <c r="Y38" i="26"/>
  <c r="AI38" i="26"/>
  <c r="BA38" i="26"/>
  <c r="BT38" i="26"/>
  <c r="BW38" i="26" s="1"/>
  <c r="CM38" i="26"/>
  <c r="DL38" i="26"/>
  <c r="DN38" i="26" s="1"/>
  <c r="Q38" i="26"/>
  <c r="U38" i="26"/>
  <c r="Z38" i="26"/>
  <c r="AH38" i="26"/>
  <c r="AP38" i="26"/>
  <c r="AY38" i="26"/>
  <c r="BG38" i="26"/>
  <c r="BP38" i="26"/>
  <c r="CF38" i="26"/>
  <c r="CO38" i="26"/>
  <c r="CW38" i="26"/>
  <c r="DE38" i="26"/>
  <c r="AJ38" i="26"/>
  <c r="AS38" i="26"/>
  <c r="BB38" i="26"/>
  <c r="BM38" i="26"/>
  <c r="CC38" i="26"/>
  <c r="CN38" i="26"/>
  <c r="CX38" i="26"/>
  <c r="DF38" i="26"/>
  <c r="S36" i="26"/>
  <c r="AB36" i="26"/>
  <c r="CX36" i="26"/>
  <c r="AH36" i="26"/>
  <c r="DB36" i="26"/>
  <c r="AJ36" i="26"/>
  <c r="BB36" i="26"/>
  <c r="BU36" i="26"/>
  <c r="CN36" i="26"/>
  <c r="DD36" i="26"/>
  <c r="R36" i="26"/>
  <c r="AC36" i="26"/>
  <c r="AN36" i="26"/>
  <c r="AY36" i="26"/>
  <c r="BG36" i="26"/>
  <c r="BP36" i="26"/>
  <c r="CD36" i="26"/>
  <c r="CM36" i="26"/>
  <c r="CW36" i="26"/>
  <c r="DE36" i="26"/>
  <c r="O34" i="26"/>
  <c r="AZ34" i="26"/>
  <c r="Q34" i="26"/>
  <c r="AO34" i="26"/>
  <c r="BF34" i="26"/>
  <c r="CC34" i="26"/>
  <c r="T34" i="26"/>
  <c r="AF34" i="26"/>
  <c r="AL34" i="26" s="1"/>
  <c r="AP34" i="26"/>
  <c r="BA34" i="26"/>
  <c r="BJ34" i="26"/>
  <c r="BT34" i="26"/>
  <c r="BW34" i="26" s="1"/>
  <c r="CI34" i="26"/>
  <c r="CZ34" i="26"/>
  <c r="BY34" i="26"/>
  <c r="CA34" i="26" s="1"/>
  <c r="CJ34" i="26"/>
  <c r="CS34" i="26"/>
  <c r="DC34" i="26"/>
  <c r="DL34" i="26"/>
  <c r="DN34" i="26" s="1"/>
  <c r="AH32" i="26"/>
  <c r="DB32" i="26"/>
  <c r="AJ32" i="26"/>
  <c r="BB32" i="26"/>
  <c r="BU32" i="26"/>
  <c r="CN32" i="26"/>
  <c r="DD32" i="26"/>
  <c r="R32" i="26"/>
  <c r="AC32" i="26"/>
  <c r="AN32" i="26"/>
  <c r="AY32" i="26"/>
  <c r="BG32" i="26"/>
  <c r="BP32" i="26"/>
  <c r="CD32" i="26"/>
  <c r="CM32" i="26"/>
  <c r="CW32" i="26"/>
  <c r="DE32" i="26"/>
  <c r="O30" i="26"/>
  <c r="AZ30" i="26"/>
  <c r="U30" i="26"/>
  <c r="AS30" i="26"/>
  <c r="BK30" i="26"/>
  <c r="CE30" i="26"/>
  <c r="AG30" i="26"/>
  <c r="CV30" i="26" s="1"/>
  <c r="DM30" i="26"/>
  <c r="Y30" i="26"/>
  <c r="AI30" i="26"/>
  <c r="AR30" i="26"/>
  <c r="BC30" i="26"/>
  <c r="BL30" i="26"/>
  <c r="BV30" i="26"/>
  <c r="CH30" i="26"/>
  <c r="CQ30" i="26"/>
  <c r="DA30" i="26"/>
  <c r="DI30" i="26"/>
  <c r="BP25" i="26"/>
  <c r="AB25" i="26"/>
  <c r="BZ25" i="26"/>
  <c r="BC23" i="26"/>
  <c r="BM23" i="26"/>
  <c r="AT21" i="26"/>
  <c r="Q21" i="26"/>
  <c r="BF21" i="26"/>
  <c r="DB21" i="26"/>
  <c r="BP19" i="26"/>
  <c r="AB19" i="26"/>
  <c r="BZ19" i="26"/>
  <c r="Z17" i="26"/>
  <c r="BU17" i="26"/>
  <c r="DM17" i="26"/>
  <c r="AZ15" i="26"/>
  <c r="DB15" i="26"/>
  <c r="AQ13" i="26"/>
  <c r="CI13" i="26"/>
  <c r="AH11" i="26"/>
  <c r="BZ11" i="26"/>
  <c r="O9" i="26"/>
  <c r="AG9" i="26"/>
  <c r="CV9" i="26" s="1"/>
  <c r="CG7" i="26"/>
  <c r="U94" i="29"/>
  <c r="DF30" i="26"/>
  <c r="DF32" i="26"/>
  <c r="CH11" i="26"/>
  <c r="DC17" i="26"/>
  <c r="DP36" i="26"/>
  <c r="DQ36" i="26" s="1"/>
  <c r="S32" i="26"/>
  <c r="BJ19" i="26"/>
  <c r="DL15" i="26"/>
  <c r="CM41" i="26"/>
  <c r="CQ41" i="26"/>
  <c r="U62" i="29"/>
  <c r="AP12" i="26"/>
  <c r="BO12" i="26"/>
  <c r="DF12" i="26"/>
  <c r="DC12" i="26"/>
  <c r="BJ12" i="26"/>
  <c r="T12" i="26"/>
  <c r="BZ12" i="26"/>
  <c r="CC12" i="26"/>
  <c r="DH12" i="26"/>
  <c r="X12" i="26"/>
  <c r="DB12" i="26"/>
  <c r="CS12" i="26"/>
  <c r="BT12" i="26"/>
  <c r="BA12" i="26"/>
  <c r="AF12" i="26"/>
  <c r="AB12" i="26"/>
  <c r="BU12" i="26"/>
  <c r="CP12" i="26"/>
  <c r="AU12" i="26"/>
  <c r="DP12" i="26"/>
  <c r="DQ12" i="26" s="1"/>
  <c r="BF12" i="26"/>
  <c r="BM12" i="26"/>
  <c r="DG12" i="26"/>
  <c r="CY12" i="26"/>
  <c r="CO12" i="26"/>
  <c r="CF12" i="26"/>
  <c r="BN12" i="26"/>
  <c r="BE12" i="26"/>
  <c r="AT12" i="26"/>
  <c r="AK12" i="26"/>
  <c r="AA12" i="26"/>
  <c r="P12" i="26"/>
  <c r="AG12" i="26"/>
  <c r="CV12" i="26" s="1"/>
  <c r="AZ12" i="26"/>
  <c r="Z12" i="26"/>
  <c r="DM12" i="26"/>
  <c r="DL12" i="26"/>
  <c r="DH41" i="26"/>
  <c r="CZ12" i="26"/>
  <c r="CE12" i="26"/>
  <c r="BD12" i="26"/>
  <c r="AJ12" i="26"/>
  <c r="O12" i="26"/>
  <c r="U12" i="26"/>
  <c r="AO12" i="26"/>
  <c r="CG12" i="26"/>
  <c r="AS12" i="26"/>
  <c r="CN12" i="26"/>
  <c r="AH12" i="26"/>
  <c r="BT48" i="4"/>
  <c r="BU48" i="4" s="1"/>
  <c r="DI12" i="26"/>
  <c r="DE12" i="26"/>
  <c r="DA12" i="26"/>
  <c r="CW12" i="26"/>
  <c r="CQ12" i="26"/>
  <c r="CM12" i="26"/>
  <c r="CH12" i="26"/>
  <c r="CD12" i="26"/>
  <c r="BY12" i="26"/>
  <c r="CA12" i="26" s="1"/>
  <c r="BV12" i="26"/>
  <c r="BP12" i="26"/>
  <c r="BL12" i="26"/>
  <c r="BG12" i="26"/>
  <c r="BC12" i="26"/>
  <c r="AY12" i="26"/>
  <c r="AR12" i="26"/>
  <c r="AN12" i="26"/>
  <c r="AI12" i="26"/>
  <c r="AC12" i="26"/>
  <c r="Y12" i="26"/>
  <c r="R12" i="26"/>
  <c r="DD12" i="26"/>
  <c r="CI12" i="26"/>
  <c r="BK12" i="26"/>
  <c r="AQ12" i="26"/>
  <c r="S12" i="26"/>
  <c r="AX12" i="26"/>
  <c r="CR12" i="26"/>
  <c r="BB12" i="26"/>
  <c r="CI41" i="26"/>
  <c r="DD41" i="26"/>
  <c r="U83" i="29"/>
  <c r="U59" i="29"/>
  <c r="U82" i="29"/>
  <c r="U81" i="29"/>
  <c r="CX41" i="26"/>
  <c r="J87" i="29"/>
  <c r="J63" i="29"/>
  <c r="BO41" i="26"/>
  <c r="BG41" i="26"/>
  <c r="BD41" i="26"/>
  <c r="AT41" i="26"/>
  <c r="J79" i="29"/>
  <c r="J78" i="29"/>
  <c r="AD20" i="26"/>
  <c r="AL20" i="26"/>
  <c r="BQ20" i="26"/>
  <c r="BW20" i="26"/>
  <c r="CT20" i="26"/>
  <c r="CV16" i="26"/>
  <c r="DJ16" i="26" s="1"/>
  <c r="DJ14" i="26"/>
  <c r="V38" i="26"/>
  <c r="CT38" i="26"/>
  <c r="BH36" i="26"/>
  <c r="BW36" i="26"/>
  <c r="CT36" i="26"/>
  <c r="BD34" i="26"/>
  <c r="BQ34" i="26"/>
  <c r="CK34" i="26"/>
  <c r="BQ32" i="26"/>
  <c r="CT32" i="26"/>
  <c r="BW27" i="26"/>
  <c r="DN27" i="26"/>
  <c r="BW24" i="26"/>
  <c r="L24" i="26" s="1"/>
  <c r="M24" i="26" s="1"/>
  <c r="AD22" i="26"/>
  <c r="V22" i="26"/>
  <c r="DJ20" i="26"/>
  <c r="CK20" i="26"/>
  <c r="BH20" i="26"/>
  <c r="AV20" i="26"/>
  <c r="V20" i="26"/>
  <c r="DN20" i="26"/>
  <c r="DJ18" i="26"/>
  <c r="AD18" i="26"/>
  <c r="V18" i="26"/>
  <c r="AV16" i="26"/>
  <c r="I16" i="26" s="1"/>
  <c r="J16" i="26" s="1"/>
  <c r="CK14" i="26"/>
  <c r="CA14" i="26"/>
  <c r="BQ14" i="26"/>
  <c r="AL14" i="26"/>
  <c r="U56" i="29"/>
  <c r="J100" i="29"/>
  <c r="BN41" i="26"/>
  <c r="J98" i="29"/>
  <c r="BL41" i="26"/>
  <c r="BK41" i="26"/>
  <c r="J97" i="29"/>
  <c r="DG7" i="26"/>
  <c r="BA7" i="26"/>
  <c r="CH7" i="26"/>
  <c r="AR7" i="26"/>
  <c r="T7" i="26"/>
  <c r="CY7" i="26"/>
  <c r="DC7" i="26"/>
  <c r="Y7" i="26"/>
  <c r="BJ7" i="26"/>
  <c r="DF7" i="26"/>
  <c r="CX7" i="26"/>
  <c r="CN7" i="26"/>
  <c r="CC7" i="26"/>
  <c r="BM7" i="26"/>
  <c r="BB7" i="26"/>
  <c r="AS7" i="26"/>
  <c r="AH7" i="26"/>
  <c r="U7" i="26"/>
  <c r="R7" i="26"/>
  <c r="AP7" i="26"/>
  <c r="BG7" i="26"/>
  <c r="CF7" i="26"/>
  <c r="CW7" i="26"/>
  <c r="CY9" i="26"/>
  <c r="CD9" i="26"/>
  <c r="DC9" i="26"/>
  <c r="BN9" i="26"/>
  <c r="Y9" i="26"/>
  <c r="BT9" i="26"/>
  <c r="AR9" i="26"/>
  <c r="DG9" i="26"/>
  <c r="DH9" i="26"/>
  <c r="CZ9" i="26"/>
  <c r="CI9" i="26"/>
  <c r="BZ9" i="26"/>
  <c r="BK9" i="26"/>
  <c r="AZ9" i="26"/>
  <c r="AQ9" i="26"/>
  <c r="AB9" i="26"/>
  <c r="S9" i="26"/>
  <c r="R9" i="26"/>
  <c r="AP9" i="26"/>
  <c r="BG9" i="26"/>
  <c r="CF9" i="26"/>
  <c r="CW9" i="26"/>
  <c r="CD11" i="26"/>
  <c r="BJ11" i="26"/>
  <c r="AN11" i="26"/>
  <c r="T11" i="26"/>
  <c r="BA11" i="26"/>
  <c r="CM11" i="26"/>
  <c r="DL11" i="26"/>
  <c r="CQ11" i="26"/>
  <c r="BY11" i="26"/>
  <c r="CA11" i="26" s="1"/>
  <c r="BE11" i="26"/>
  <c r="AI11" i="26"/>
  <c r="P11" i="26"/>
  <c r="DM11" i="26"/>
  <c r="DN11" i="26" s="1"/>
  <c r="DF11" i="26"/>
  <c r="DB11" i="26"/>
  <c r="CX11" i="26"/>
  <c r="CR11" i="26"/>
  <c r="CN11" i="26"/>
  <c r="CG11" i="26"/>
  <c r="CC11" i="26"/>
  <c r="BO11" i="26"/>
  <c r="BK11" i="26"/>
  <c r="BD11" i="26"/>
  <c r="AZ11" i="26"/>
  <c r="AU11" i="26"/>
  <c r="AQ11" i="26"/>
  <c r="AJ11" i="26"/>
  <c r="AB11" i="26"/>
  <c r="X11" i="26"/>
  <c r="S11" i="26"/>
  <c r="O11" i="26"/>
  <c r="R11" i="26"/>
  <c r="AF11" i="26"/>
  <c r="AP11" i="26"/>
  <c r="AY11" i="26"/>
  <c r="BG11" i="26"/>
  <c r="BP11" i="26"/>
  <c r="CF11" i="26"/>
  <c r="CO11" i="26"/>
  <c r="CW11" i="26"/>
  <c r="DE11" i="26"/>
  <c r="CD13" i="26"/>
  <c r="CY13" i="26"/>
  <c r="T13" i="26"/>
  <c r="BJ13" i="26"/>
  <c r="BA13" i="26"/>
  <c r="CM13" i="26"/>
  <c r="P13" i="26"/>
  <c r="AI13" i="26"/>
  <c r="BE13" i="26"/>
  <c r="BY13" i="26"/>
  <c r="CQ13" i="26"/>
  <c r="DM13" i="26"/>
  <c r="DN13" i="26" s="1"/>
  <c r="DF13" i="26"/>
  <c r="DB13" i="26"/>
  <c r="CX13" i="26"/>
  <c r="CR13" i="26"/>
  <c r="CN13" i="26"/>
  <c r="CG13" i="26"/>
  <c r="CC13" i="26"/>
  <c r="BU13" i="26"/>
  <c r="BM13" i="26"/>
  <c r="BF13" i="26"/>
  <c r="BB13" i="26"/>
  <c r="AX13" i="26"/>
  <c r="AS13" i="26"/>
  <c r="AO13" i="26"/>
  <c r="AH13" i="26"/>
  <c r="Z13" i="26"/>
  <c r="U13" i="26"/>
  <c r="Q13" i="26"/>
  <c r="R13" i="26"/>
  <c r="AF13" i="26"/>
  <c r="AP13" i="26"/>
  <c r="AY13" i="26"/>
  <c r="BG13" i="26"/>
  <c r="BP13" i="26"/>
  <c r="CF13" i="26"/>
  <c r="CO13" i="26"/>
  <c r="CW13" i="26"/>
  <c r="DE13" i="26"/>
  <c r="DC15" i="26"/>
  <c r="CH15" i="26"/>
  <c r="BN15" i="26"/>
  <c r="AR15" i="26"/>
  <c r="Y15" i="26"/>
  <c r="DG15" i="26"/>
  <c r="CM15" i="26"/>
  <c r="BT15" i="26"/>
  <c r="BA15" i="26"/>
  <c r="AC15" i="26"/>
  <c r="DP15" i="26"/>
  <c r="DQ15" i="26" s="1"/>
  <c r="CQ15" i="26"/>
  <c r="BE15" i="26"/>
  <c r="P15" i="26"/>
  <c r="CD15" i="26"/>
  <c r="AN15" i="26"/>
  <c r="DH15" i="26"/>
  <c r="DD15" i="26"/>
  <c r="CZ15" i="26"/>
  <c r="AG15" i="26"/>
  <c r="CV15" i="26" s="1"/>
  <c r="CR15" i="26"/>
  <c r="CN15" i="26"/>
  <c r="CG15" i="26"/>
  <c r="CC15" i="26"/>
  <c r="BU15" i="26"/>
  <c r="BM15" i="26"/>
  <c r="BF15" i="26"/>
  <c r="BB15" i="26"/>
  <c r="AX15" i="26"/>
  <c r="AS15" i="26"/>
  <c r="AO15" i="26"/>
  <c r="AH15" i="26"/>
  <c r="Z15" i="26"/>
  <c r="U15" i="26"/>
  <c r="Q15" i="26"/>
  <c r="R15" i="26"/>
  <c r="AF15" i="26"/>
  <c r="AP15" i="26"/>
  <c r="AY15" i="26"/>
  <c r="BG15" i="26"/>
  <c r="BP15" i="26"/>
  <c r="CF15" i="26"/>
  <c r="CO15" i="26"/>
  <c r="CW15" i="26"/>
  <c r="DE15" i="26"/>
  <c r="CY17" i="26"/>
  <c r="BJ17" i="26"/>
  <c r="T17" i="26"/>
  <c r="CM17" i="26"/>
  <c r="BA17" i="26"/>
  <c r="DP17" i="26"/>
  <c r="DQ17" i="26" s="1"/>
  <c r="CD17" i="26"/>
  <c r="DG17" i="26"/>
  <c r="AC17" i="26"/>
  <c r="P17" i="26"/>
  <c r="AI17" i="26"/>
  <c r="BE17" i="26"/>
  <c r="BY17" i="26"/>
  <c r="CQ17" i="26"/>
  <c r="DL17" i="26"/>
  <c r="DH17" i="26"/>
  <c r="DD17" i="26"/>
  <c r="CZ17" i="26"/>
  <c r="AG17" i="26"/>
  <c r="CV17" i="26" s="1"/>
  <c r="CP17" i="26"/>
  <c r="CI17" i="26"/>
  <c r="CE17" i="26"/>
  <c r="BZ17" i="26"/>
  <c r="BO17" i="26"/>
  <c r="BK17" i="26"/>
  <c r="BD17" i="26"/>
  <c r="AZ17" i="26"/>
  <c r="AU17" i="26"/>
  <c r="AQ17" i="26"/>
  <c r="AJ17" i="26"/>
  <c r="AB17" i="26"/>
  <c r="X17" i="26"/>
  <c r="S17" i="26"/>
  <c r="O17" i="26"/>
  <c r="R17" i="26"/>
  <c r="AF17" i="26"/>
  <c r="AP17" i="26"/>
  <c r="AY17" i="26"/>
  <c r="BG17" i="26"/>
  <c r="BP17" i="26"/>
  <c r="CF17" i="26"/>
  <c r="CO17" i="26"/>
  <c r="CW17" i="26"/>
  <c r="DE17" i="26"/>
  <c r="DC19" i="26"/>
  <c r="Y19" i="26"/>
  <c r="AR19" i="26"/>
  <c r="CD19" i="26"/>
  <c r="DP19" i="26"/>
  <c r="DQ19" i="26" s="1"/>
  <c r="CM19" i="26"/>
  <c r="BA19" i="26"/>
  <c r="P19" i="26"/>
  <c r="DM19" i="26"/>
  <c r="DH19" i="26"/>
  <c r="DD19" i="26"/>
  <c r="CZ19" i="26"/>
  <c r="AG19" i="26"/>
  <c r="CV19" i="26" s="1"/>
  <c r="CR19" i="26"/>
  <c r="CN19" i="26"/>
  <c r="CG19" i="26"/>
  <c r="CC19" i="26"/>
  <c r="BU19" i="26"/>
  <c r="BM19" i="26"/>
  <c r="BF19" i="26"/>
  <c r="BB19" i="26"/>
  <c r="AX19" i="26"/>
  <c r="AS19" i="26"/>
  <c r="AO19" i="26"/>
  <c r="AH19" i="26"/>
  <c r="Z19" i="26"/>
  <c r="U19" i="26"/>
  <c r="Q19" i="26"/>
  <c r="DI19" i="26"/>
  <c r="DA19" i="26"/>
  <c r="CS19" i="26"/>
  <c r="CJ19" i="26"/>
  <c r="BV19" i="26"/>
  <c r="BL19" i="26"/>
  <c r="BC19" i="26"/>
  <c r="AT19" i="26"/>
  <c r="AK19" i="26"/>
  <c r="AA19" i="26"/>
  <c r="T19" i="26"/>
  <c r="AN19" i="26"/>
  <c r="BN19" i="26"/>
  <c r="CH19" i="26"/>
  <c r="CY19" i="26"/>
  <c r="AR21" i="26"/>
  <c r="DP21" i="26"/>
  <c r="DQ21" i="26" s="1"/>
  <c r="BJ21" i="26"/>
  <c r="AI21" i="26"/>
  <c r="BT21" i="26"/>
  <c r="DL21" i="26"/>
  <c r="DH21" i="26"/>
  <c r="DD21" i="26"/>
  <c r="CZ21" i="26"/>
  <c r="AG21" i="26"/>
  <c r="CV21" i="26" s="1"/>
  <c r="CP21" i="26"/>
  <c r="CI21" i="26"/>
  <c r="CE21" i="26"/>
  <c r="BZ21" i="26"/>
  <c r="BO21" i="26"/>
  <c r="BK21" i="26"/>
  <c r="BD21" i="26"/>
  <c r="AZ21" i="26"/>
  <c r="AU21" i="26"/>
  <c r="AQ21" i="26"/>
  <c r="AJ21" i="26"/>
  <c r="AB21" i="26"/>
  <c r="X21" i="26"/>
  <c r="S21" i="26"/>
  <c r="O21" i="26"/>
  <c r="DE21" i="26"/>
  <c r="CW21" i="26"/>
  <c r="CO21" i="26"/>
  <c r="CF21" i="26"/>
  <c r="BP21" i="26"/>
  <c r="BG21" i="26"/>
  <c r="AY21" i="26"/>
  <c r="AP21" i="26"/>
  <c r="AF21" i="26"/>
  <c r="R21" i="26"/>
  <c r="T21" i="26"/>
  <c r="AN21" i="26"/>
  <c r="BE21" i="26"/>
  <c r="BY21" i="26"/>
  <c r="CQ21" i="26"/>
  <c r="DG21" i="26"/>
  <c r="CD23" i="26"/>
  <c r="BJ23" i="26"/>
  <c r="BT23" i="26"/>
  <c r="P23" i="26"/>
  <c r="DC23" i="26"/>
  <c r="CM23" i="26"/>
  <c r="DH23" i="26"/>
  <c r="CZ23" i="26"/>
  <c r="CR23" i="26"/>
  <c r="CG23" i="26"/>
  <c r="BU23" i="26"/>
  <c r="BF23" i="26"/>
  <c r="AX23" i="26"/>
  <c r="AO23" i="26"/>
  <c r="Z23" i="26"/>
  <c r="Q23" i="26"/>
  <c r="DA23" i="26"/>
  <c r="CJ23" i="26"/>
  <c r="BL23" i="26"/>
  <c r="AT23" i="26"/>
  <c r="AA23" i="26"/>
  <c r="AN23" i="26"/>
  <c r="CQ23" i="26"/>
  <c r="AR25" i="26"/>
  <c r="DC25" i="26"/>
  <c r="BJ25" i="26"/>
  <c r="DP25" i="26"/>
  <c r="DQ25" i="26" s="1"/>
  <c r="AI25" i="26"/>
  <c r="BT25" i="26"/>
  <c r="DL25" i="26"/>
  <c r="DM25" i="26"/>
  <c r="DF25" i="26"/>
  <c r="DB25" i="26"/>
  <c r="CX25" i="26"/>
  <c r="CR25" i="26"/>
  <c r="CN25" i="26"/>
  <c r="CG25" i="26"/>
  <c r="CC25" i="26"/>
  <c r="BU25" i="26"/>
  <c r="BM25" i="26"/>
  <c r="BF25" i="26"/>
  <c r="BB25" i="26"/>
  <c r="AX25" i="26"/>
  <c r="AS25" i="26"/>
  <c r="AO25" i="26"/>
  <c r="AH25" i="26"/>
  <c r="Z25" i="26"/>
  <c r="U25" i="26"/>
  <c r="Q25" i="26"/>
  <c r="DI25" i="26"/>
  <c r="DA25" i="26"/>
  <c r="CS25" i="26"/>
  <c r="CJ25" i="26"/>
  <c r="BV25" i="26"/>
  <c r="BL25" i="26"/>
  <c r="BC25" i="26"/>
  <c r="AT25" i="26"/>
  <c r="AK25" i="26"/>
  <c r="AA25" i="26"/>
  <c r="T25" i="26"/>
  <c r="AN25" i="26"/>
  <c r="BE25" i="26"/>
  <c r="BY25" i="26"/>
  <c r="CA25" i="26" s="1"/>
  <c r="CQ25" i="26"/>
  <c r="DG25" i="26"/>
  <c r="CJ31" i="26"/>
  <c r="DA31" i="26"/>
  <c r="BG31" i="26"/>
  <c r="DP31" i="26"/>
  <c r="DQ31" i="26" s="1"/>
  <c r="AY31" i="26"/>
  <c r="CS31" i="26"/>
  <c r="DM31" i="26"/>
  <c r="DF31" i="26"/>
  <c r="DB31" i="26"/>
  <c r="CX31" i="26"/>
  <c r="CR31" i="26"/>
  <c r="CN31" i="26"/>
  <c r="CG31" i="26"/>
  <c r="CC31" i="26"/>
  <c r="BU31" i="26"/>
  <c r="BM31" i="26"/>
  <c r="BF31" i="26"/>
  <c r="BB31" i="26"/>
  <c r="AX31" i="26"/>
  <c r="AS31" i="26"/>
  <c r="AO31" i="26"/>
  <c r="AH31" i="26"/>
  <c r="Z31" i="26"/>
  <c r="U31" i="26"/>
  <c r="Q31" i="26"/>
  <c r="DL31" i="26"/>
  <c r="DC31" i="26"/>
  <c r="CQ31" i="26"/>
  <c r="CH31" i="26"/>
  <c r="BY31" i="26"/>
  <c r="CA31" i="26" s="1"/>
  <c r="BT31" i="26"/>
  <c r="BW31" i="26" s="1"/>
  <c r="BJ31" i="26"/>
  <c r="BA31" i="26"/>
  <c r="AN31" i="26"/>
  <c r="AC31" i="26"/>
  <c r="T31" i="26"/>
  <c r="BP33" i="26"/>
  <c r="CS33" i="26"/>
  <c r="DP33" i="26"/>
  <c r="DQ33" i="26" s="1"/>
  <c r="AY33" i="26"/>
  <c r="AP33" i="26"/>
  <c r="CJ33" i="26"/>
  <c r="DI33" i="26"/>
  <c r="DH33" i="26"/>
  <c r="DD33" i="26"/>
  <c r="CZ33" i="26"/>
  <c r="AG33" i="26"/>
  <c r="CV33" i="26" s="1"/>
  <c r="CR33" i="26"/>
  <c r="CN33" i="26"/>
  <c r="CG33" i="26"/>
  <c r="CC33" i="26"/>
  <c r="BU33" i="26"/>
  <c r="BM33" i="26"/>
  <c r="BF33" i="26"/>
  <c r="BB33" i="26"/>
  <c r="AX33" i="26"/>
  <c r="AS33" i="26"/>
  <c r="AO33" i="26"/>
  <c r="AH33" i="26"/>
  <c r="Z33" i="26"/>
  <c r="U33" i="26"/>
  <c r="Q33" i="26"/>
  <c r="DL33" i="26"/>
  <c r="DG33" i="26"/>
  <c r="CY33" i="26"/>
  <c r="CM33" i="26"/>
  <c r="CD33" i="26"/>
  <c r="BT33" i="26"/>
  <c r="BJ33" i="26"/>
  <c r="BA33" i="26"/>
  <c r="AN33" i="26"/>
  <c r="AC33" i="26"/>
  <c r="T33" i="26"/>
  <c r="BG35" i="26"/>
  <c r="DI35" i="26"/>
  <c r="AP35" i="26"/>
  <c r="DP35" i="26"/>
  <c r="DQ35" i="26" s="1"/>
  <c r="DH35" i="26"/>
  <c r="DD35" i="26"/>
  <c r="CZ35" i="26"/>
  <c r="AG35" i="26"/>
  <c r="CV35" i="26" s="1"/>
  <c r="CP35" i="26"/>
  <c r="CI35" i="26"/>
  <c r="CE35" i="26"/>
  <c r="BZ35" i="26"/>
  <c r="BO35" i="26"/>
  <c r="BK35" i="26"/>
  <c r="BD35" i="26"/>
  <c r="AZ35" i="26"/>
  <c r="AU35" i="26"/>
  <c r="AQ35" i="26"/>
  <c r="AJ35" i="26"/>
  <c r="AP37" i="26"/>
  <c r="DP37" i="26"/>
  <c r="DQ37" i="26" s="1"/>
  <c r="DF37" i="26"/>
  <c r="DB28" i="26"/>
  <c r="Q28" i="26"/>
  <c r="Z28" i="26"/>
  <c r="AO28" i="26"/>
  <c r="AX28" i="26"/>
  <c r="BF28" i="26"/>
  <c r="BU28" i="26"/>
  <c r="CN28" i="26"/>
  <c r="DP28" i="26"/>
  <c r="DQ28" i="26" s="1"/>
  <c r="AH28" i="26"/>
  <c r="BB28" i="26"/>
  <c r="CC28" i="26"/>
  <c r="CE28" i="26"/>
  <c r="CP28" i="26"/>
  <c r="DD28" i="26"/>
  <c r="DI29" i="26"/>
  <c r="BP29" i="26"/>
  <c r="AF29" i="26"/>
  <c r="DA29" i="26"/>
  <c r="BG29" i="26"/>
  <c r="X29" i="26"/>
  <c r="DP29" i="26"/>
  <c r="DQ29" i="26" s="1"/>
  <c r="AY29" i="26"/>
  <c r="CJ29" i="26"/>
  <c r="O29" i="26"/>
  <c r="DH29" i="26"/>
  <c r="DD29" i="26"/>
  <c r="CZ29" i="26"/>
  <c r="AG29" i="26"/>
  <c r="CV29" i="26" s="1"/>
  <c r="CP29" i="26"/>
  <c r="CI29" i="26"/>
  <c r="CE29" i="26"/>
  <c r="BZ29" i="26"/>
  <c r="BO29" i="26"/>
  <c r="BK29" i="26"/>
  <c r="BD29" i="26"/>
  <c r="AZ29" i="26"/>
  <c r="AU29" i="26"/>
  <c r="AQ29" i="26"/>
  <c r="AJ29" i="26"/>
  <c r="AB29" i="26"/>
  <c r="DL29" i="26"/>
  <c r="DN29" i="26" s="1"/>
  <c r="DC29" i="26"/>
  <c r="CQ29" i="26"/>
  <c r="CH29" i="26"/>
  <c r="BY29" i="26"/>
  <c r="BT29" i="26"/>
  <c r="BW29" i="26" s="1"/>
  <c r="BJ29" i="26"/>
  <c r="BA29" i="26"/>
  <c r="AN29" i="26"/>
  <c r="AC29" i="26"/>
  <c r="T29" i="26"/>
  <c r="P29" i="26"/>
  <c r="BY5" i="26"/>
  <c r="CI5" i="26"/>
  <c r="S5" i="26"/>
  <c r="U89" i="29"/>
  <c r="DG41" i="26"/>
  <c r="DB41" i="26"/>
  <c r="U84" i="29"/>
  <c r="CS41" i="26"/>
  <c r="U76" i="29"/>
  <c r="CN41" i="26"/>
  <c r="U71" i="29"/>
  <c r="BT41" i="26"/>
  <c r="U54" i="29"/>
  <c r="J74" i="29"/>
  <c r="AK41" i="26"/>
  <c r="BP41" i="26"/>
  <c r="J102" i="29"/>
  <c r="AD6" i="26"/>
  <c r="CK16" i="26"/>
  <c r="BH14" i="26"/>
  <c r="CA9" i="26"/>
  <c r="DJ38" i="26"/>
  <c r="DN21" i="26"/>
  <c r="DN17" i="26"/>
  <c r="DJ10" i="26"/>
  <c r="L10" i="26" s="1"/>
  <c r="M10" i="26" s="1"/>
  <c r="BL5" i="26"/>
  <c r="P5" i="26"/>
  <c r="AJ5" i="26"/>
  <c r="BO5" i="26"/>
  <c r="Z5" i="26"/>
  <c r="CO5" i="26"/>
  <c r="DC5" i="26"/>
  <c r="BZ5" i="26"/>
  <c r="DL5" i="26"/>
  <c r="R5" i="26"/>
  <c r="U5" i="26"/>
  <c r="DE5" i="26"/>
  <c r="BK5" i="26"/>
  <c r="AA5" i="26"/>
  <c r="CZ5" i="26"/>
  <c r="BB5" i="26"/>
  <c r="CN5" i="26"/>
  <c r="CM5" i="26"/>
  <c r="AI5" i="26"/>
  <c r="BE5" i="26"/>
  <c r="CE5" i="26"/>
  <c r="DP5" i="26"/>
  <c r="DQ5" i="26" s="1"/>
  <c r="DI5" i="26"/>
  <c r="BF5" i="26"/>
  <c r="AY5" i="26"/>
  <c r="BD28" i="26"/>
  <c r="O28" i="26"/>
  <c r="CG28" i="26"/>
  <c r="AJ28" i="26"/>
  <c r="AL38" i="26"/>
  <c r="CA16" i="26"/>
  <c r="V14" i="26"/>
  <c r="I14" i="26" s="1"/>
  <c r="CT14" i="26"/>
  <c r="V10" i="26"/>
  <c r="CT16" i="26"/>
  <c r="CQ7" i="26"/>
  <c r="BE7" i="26"/>
  <c r="P7" i="26"/>
  <c r="CD7" i="26"/>
  <c r="DP7" i="26"/>
  <c r="DQ7" i="26" s="1"/>
  <c r="DD7" i="26"/>
  <c r="CP7" i="26"/>
  <c r="CE7" i="26"/>
  <c r="BO7" i="26"/>
  <c r="BD7" i="26"/>
  <c r="AU7" i="26"/>
  <c r="AJ7" i="26"/>
  <c r="S7" i="26"/>
  <c r="AA7" i="26"/>
  <c r="AT7" i="26"/>
  <c r="AV7" i="26" s="1"/>
  <c r="BL7" i="26"/>
  <c r="CJ7" i="26"/>
  <c r="DA7" i="26"/>
  <c r="T9" i="26"/>
  <c r="DP9" i="26"/>
  <c r="DQ9" i="26" s="1"/>
  <c r="CQ9" i="26"/>
  <c r="BE9" i="26"/>
  <c r="P9" i="26"/>
  <c r="CM9" i="26"/>
  <c r="DF9" i="26"/>
  <c r="CX9" i="26"/>
  <c r="CN9" i="26"/>
  <c r="CC9" i="26"/>
  <c r="BU9" i="26"/>
  <c r="BF9" i="26"/>
  <c r="AX9" i="26"/>
  <c r="AO9" i="26"/>
  <c r="U9" i="26"/>
  <c r="AA9" i="26"/>
  <c r="AT9" i="26"/>
  <c r="BL9" i="26"/>
  <c r="CJ9" i="26"/>
  <c r="DA9" i="26"/>
  <c r="CY5" i="26"/>
  <c r="BA5" i="26"/>
  <c r="DD5" i="26"/>
  <c r="CC5" i="26"/>
  <c r="CP5" i="26"/>
  <c r="BU5" i="26"/>
  <c r="BV5" i="26"/>
  <c r="DF5" i="26"/>
  <c r="CR5" i="26"/>
  <c r="CX5" i="26"/>
  <c r="X5" i="26"/>
  <c r="CK8" i="26"/>
  <c r="AL8" i="26"/>
  <c r="I8" i="26" s="1"/>
  <c r="DL23" i="26"/>
  <c r="BA23" i="26"/>
  <c r="DF23" i="26"/>
  <c r="CX23" i="26"/>
  <c r="CI23" i="26"/>
  <c r="BZ23" i="26"/>
  <c r="CA23" i="26" s="1"/>
  <c r="BD23" i="26"/>
  <c r="AU23" i="26"/>
  <c r="AJ23" i="26"/>
  <c r="X23" i="26"/>
  <c r="AD23" i="26" s="1"/>
  <c r="O23" i="26"/>
  <c r="CW23" i="26"/>
  <c r="CF23" i="26"/>
  <c r="BG23" i="26"/>
  <c r="AP23" i="26"/>
  <c r="R23" i="26"/>
  <c r="BE23" i="26"/>
  <c r="CH23" i="26"/>
  <c r="DM28" i="26"/>
  <c r="CR28" i="26"/>
  <c r="BZ28" i="26"/>
  <c r="AZ28" i="26"/>
  <c r="AQ28" i="26"/>
  <c r="AB28" i="26"/>
  <c r="AX39" i="26"/>
  <c r="DL39" i="26"/>
  <c r="DC39" i="26"/>
  <c r="CS39" i="26"/>
  <c r="CJ39" i="26"/>
  <c r="BY39" i="26"/>
  <c r="BT39" i="26"/>
  <c r="BJ39" i="26"/>
  <c r="BA39" i="26"/>
  <c r="AP39" i="26"/>
  <c r="AF39" i="26"/>
  <c r="T39" i="26"/>
  <c r="DF39" i="26"/>
  <c r="CG39" i="26"/>
  <c r="AZ39" i="26"/>
  <c r="AB39" i="26"/>
  <c r="DD39" i="26"/>
  <c r="BK39" i="26"/>
  <c r="Z39" i="26"/>
  <c r="BZ39" i="26"/>
  <c r="CZ39" i="26"/>
  <c r="DF28" i="26"/>
  <c r="AU28" i="26"/>
  <c r="CT27" i="26"/>
  <c r="CJ5" i="26"/>
  <c r="AO5" i="26"/>
  <c r="T5" i="26"/>
  <c r="DA5" i="26"/>
  <c r="CP37" i="26"/>
  <c r="AF37" i="26"/>
  <c r="CJ35" i="26"/>
  <c r="AY35" i="26"/>
  <c r="AF35" i="26"/>
  <c r="CW33" i="26"/>
  <c r="CF33" i="26"/>
  <c r="BV33" i="26"/>
  <c r="BC33" i="26"/>
  <c r="AK33" i="26"/>
  <c r="R33" i="26"/>
  <c r="CW31" i="26"/>
  <c r="CF31" i="26"/>
  <c r="BL31" i="26"/>
  <c r="AT31" i="26"/>
  <c r="AK31" i="26"/>
  <c r="R31" i="26"/>
  <c r="CW29" i="26"/>
  <c r="CF29" i="26"/>
  <c r="BL29" i="26"/>
  <c r="AT29" i="26"/>
  <c r="AA29" i="26"/>
  <c r="AD29" i="26" s="1"/>
  <c r="P28" i="26"/>
  <c r="T28" i="26"/>
  <c r="AA28" i="26"/>
  <c r="AF28" i="26"/>
  <c r="AK28" i="26"/>
  <c r="AP28" i="26"/>
  <c r="AT28" i="26"/>
  <c r="BA28" i="26"/>
  <c r="BE28" i="26"/>
  <c r="BJ28" i="26"/>
  <c r="BN28" i="26"/>
  <c r="BT28" i="26"/>
  <c r="BW28" i="26" s="1"/>
  <c r="BY28" i="26"/>
  <c r="CA28" i="26" s="1"/>
  <c r="CF28" i="26"/>
  <c r="CJ28" i="26"/>
  <c r="CO28" i="26"/>
  <c r="CS28" i="26"/>
  <c r="CY28" i="26"/>
  <c r="DC28" i="26"/>
  <c r="DG28" i="26"/>
  <c r="DL28" i="26"/>
  <c r="DN28" i="26" s="1"/>
  <c r="U39" i="26"/>
  <c r="CR39" i="26"/>
  <c r="AJ39" i="26"/>
  <c r="BU39" i="26"/>
  <c r="DM39" i="26"/>
  <c r="X39" i="26"/>
  <c r="AU39" i="26"/>
  <c r="CC39" i="26"/>
  <c r="DB39" i="26"/>
  <c r="Y39" i="26"/>
  <c r="AI39" i="26"/>
  <c r="AR39" i="26"/>
  <c r="BC39" i="26"/>
  <c r="BL39" i="26"/>
  <c r="BV39" i="26"/>
  <c r="CH39" i="26"/>
  <c r="CQ39" i="26"/>
  <c r="DA39" i="26"/>
  <c r="DI39" i="26"/>
  <c r="AA37" i="26"/>
  <c r="AU37" i="26"/>
  <c r="CG37" i="26"/>
  <c r="T37" i="26"/>
  <c r="AC37" i="26"/>
  <c r="AN37" i="26"/>
  <c r="AZ37" i="26"/>
  <c r="DB37" i="26"/>
  <c r="Q37" i="26"/>
  <c r="U37" i="26"/>
  <c r="Z37" i="26"/>
  <c r="AD37" i="26" s="1"/>
  <c r="AH37" i="26"/>
  <c r="AO37" i="26"/>
  <c r="AS37" i="26"/>
  <c r="BB37" i="26"/>
  <c r="BK37" i="26"/>
  <c r="BZ37" i="26"/>
  <c r="CI37" i="26"/>
  <c r="CR37" i="26"/>
  <c r="CZ37" i="26"/>
  <c r="DH37" i="26"/>
  <c r="AT37" i="26"/>
  <c r="BA37" i="26"/>
  <c r="BE37" i="26"/>
  <c r="BJ37" i="26"/>
  <c r="BN37" i="26"/>
  <c r="BT37" i="26"/>
  <c r="BW37" i="26" s="1"/>
  <c r="BY37" i="26"/>
  <c r="CF37" i="26"/>
  <c r="CJ37" i="26"/>
  <c r="CO37" i="26"/>
  <c r="CS37" i="26"/>
  <c r="CY37" i="26"/>
  <c r="DC37" i="26"/>
  <c r="DG37" i="26"/>
  <c r="DL37" i="26"/>
  <c r="DN37" i="26" s="1"/>
  <c r="AA35" i="26"/>
  <c r="AT35" i="26"/>
  <c r="BL35" i="26"/>
  <c r="CF35" i="26"/>
  <c r="CW35" i="26"/>
  <c r="P35" i="26"/>
  <c r="Y35" i="26"/>
  <c r="AI35" i="26"/>
  <c r="AR35" i="26"/>
  <c r="BE35" i="26"/>
  <c r="BN35" i="26"/>
  <c r="BY35" i="26"/>
  <c r="CH35" i="26"/>
  <c r="CQ35" i="26"/>
  <c r="DC35" i="26"/>
  <c r="DL35" i="26"/>
  <c r="DN35" i="26" s="1"/>
  <c r="Q35" i="26"/>
  <c r="U35" i="26"/>
  <c r="Z35" i="26"/>
  <c r="AH35" i="26"/>
  <c r="AS35" i="26"/>
  <c r="BB35" i="26"/>
  <c r="BM35" i="26"/>
  <c r="CC35" i="26"/>
  <c r="CN35" i="26"/>
  <c r="CX35" i="26"/>
  <c r="DF35" i="26"/>
  <c r="P33" i="26"/>
  <c r="AI33" i="26"/>
  <c r="BE33" i="26"/>
  <c r="BY33" i="26"/>
  <c r="CQ33" i="26"/>
  <c r="S33" i="26"/>
  <c r="AB33" i="26"/>
  <c r="AQ33" i="26"/>
  <c r="AZ33" i="26"/>
  <c r="BK33" i="26"/>
  <c r="BZ33" i="26"/>
  <c r="CI33" i="26"/>
  <c r="DB33" i="26"/>
  <c r="DM33" i="26"/>
  <c r="Y31" i="26"/>
  <c r="AR31" i="26"/>
  <c r="BN31" i="26"/>
  <c r="CD31" i="26"/>
  <c r="CY31" i="26"/>
  <c r="O31" i="26"/>
  <c r="X31" i="26"/>
  <c r="AJ31" i="26"/>
  <c r="AU31" i="26"/>
  <c r="BD31" i="26"/>
  <c r="BO31" i="26"/>
  <c r="CE31" i="26"/>
  <c r="CP31" i="26"/>
  <c r="CZ31" i="26"/>
  <c r="DH31" i="26"/>
  <c r="R29" i="26"/>
  <c r="AI29" i="26"/>
  <c r="BE29" i="26"/>
  <c r="CM29" i="26"/>
  <c r="DG29" i="26"/>
  <c r="AH29" i="26"/>
  <c r="AS29" i="26"/>
  <c r="BB29" i="26"/>
  <c r="BM29" i="26"/>
  <c r="CC29" i="26"/>
  <c r="CN29" i="26"/>
  <c r="CX29" i="26"/>
  <c r="DF29" i="26"/>
  <c r="CY25" i="26"/>
  <c r="BN25" i="26"/>
  <c r="AC25" i="26"/>
  <c r="BN23" i="26"/>
  <c r="CY21" i="26"/>
  <c r="BN21" i="26"/>
  <c r="AC21" i="26"/>
  <c r="CQ19" i="26"/>
  <c r="BE19" i="26"/>
  <c r="DI17" i="26"/>
  <c r="CS17" i="26"/>
  <c r="BV17" i="26"/>
  <c r="BC17" i="26"/>
  <c r="AK17" i="26"/>
  <c r="DI15" i="26"/>
  <c r="CS15" i="26"/>
  <c r="BV15" i="26"/>
  <c r="BW15" i="26" s="1"/>
  <c r="BC15" i="26"/>
  <c r="AK15" i="26"/>
  <c r="DI13" i="26"/>
  <c r="CS13" i="26"/>
  <c r="BV13" i="26"/>
  <c r="BC13" i="26"/>
  <c r="AK13" i="26"/>
  <c r="DI11" i="26"/>
  <c r="CS11" i="26"/>
  <c r="BV11" i="26"/>
  <c r="BC11" i="26"/>
  <c r="AK11" i="26"/>
  <c r="DE9" i="26"/>
  <c r="BP9" i="26"/>
  <c r="AF9" i="26"/>
  <c r="AL9" i="26" s="1"/>
  <c r="CO7" i="26"/>
  <c r="AY7" i="26"/>
  <c r="R25" i="26"/>
  <c r="AP25" i="26"/>
  <c r="BG25" i="26"/>
  <c r="CF25" i="26"/>
  <c r="CW25" i="26"/>
  <c r="O25" i="26"/>
  <c r="X25" i="26"/>
  <c r="AD25" i="26" s="1"/>
  <c r="AJ25" i="26"/>
  <c r="AU25" i="26"/>
  <c r="BD25" i="26"/>
  <c r="BO25" i="26"/>
  <c r="CE25" i="26"/>
  <c r="CP25" i="26"/>
  <c r="CZ25" i="26"/>
  <c r="DH25" i="26"/>
  <c r="AK23" i="26"/>
  <c r="BV23" i="26"/>
  <c r="DI23" i="26"/>
  <c r="AH23" i="26"/>
  <c r="BB23" i="26"/>
  <c r="CC23" i="26"/>
  <c r="AG23" i="26"/>
  <c r="DM23" i="26"/>
  <c r="AK21" i="26"/>
  <c r="BC21" i="26"/>
  <c r="BV21" i="26"/>
  <c r="CS21" i="26"/>
  <c r="DI21" i="26"/>
  <c r="U21" i="26"/>
  <c r="AH21" i="26"/>
  <c r="AS21" i="26"/>
  <c r="BB21" i="26"/>
  <c r="BM21" i="26"/>
  <c r="CC21" i="26"/>
  <c r="CN21" i="26"/>
  <c r="CT21" i="26" s="1"/>
  <c r="CX21" i="26"/>
  <c r="DF21" i="26"/>
  <c r="R19" i="26"/>
  <c r="AP19" i="26"/>
  <c r="BG19" i="26"/>
  <c r="CF19" i="26"/>
  <c r="CW19" i="26"/>
  <c r="O19" i="26"/>
  <c r="X19" i="26"/>
  <c r="AJ19" i="26"/>
  <c r="AL19" i="26" s="1"/>
  <c r="AU19" i="26"/>
  <c r="BD19" i="26"/>
  <c r="BO19" i="26"/>
  <c r="CE19" i="26"/>
  <c r="CP19" i="26"/>
  <c r="CX19" i="26"/>
  <c r="DF19" i="26"/>
  <c r="U17" i="26"/>
  <c r="AH17" i="26"/>
  <c r="AS17" i="26"/>
  <c r="BB17" i="26"/>
  <c r="BM17" i="26"/>
  <c r="CC17" i="26"/>
  <c r="CN17" i="26"/>
  <c r="CX17" i="26"/>
  <c r="DF17" i="26"/>
  <c r="O15" i="26"/>
  <c r="X15" i="26"/>
  <c r="AD15" i="26" s="1"/>
  <c r="AJ15" i="26"/>
  <c r="AU15" i="26"/>
  <c r="BD15" i="26"/>
  <c r="BO15" i="26"/>
  <c r="CE15" i="26"/>
  <c r="CP15" i="26"/>
  <c r="CX15" i="26"/>
  <c r="DF15" i="26"/>
  <c r="O13" i="26"/>
  <c r="X13" i="26"/>
  <c r="AJ13" i="26"/>
  <c r="AU13" i="26"/>
  <c r="BD13" i="26"/>
  <c r="BO13" i="26"/>
  <c r="CE13" i="26"/>
  <c r="CP13" i="26"/>
  <c r="CZ13" i="26"/>
  <c r="DH13" i="26"/>
  <c r="Q11" i="26"/>
  <c r="Z11" i="26"/>
  <c r="AO11" i="26"/>
  <c r="AX11" i="26"/>
  <c r="BF11" i="26"/>
  <c r="BU11" i="26"/>
  <c r="CE11" i="26"/>
  <c r="CP11" i="26"/>
  <c r="CZ11" i="26"/>
  <c r="DH11" i="26"/>
  <c r="X9" i="26"/>
  <c r="AU9" i="26"/>
  <c r="BO9" i="26"/>
  <c r="CP9" i="26"/>
  <c r="DD9" i="26"/>
  <c r="Z7" i="26"/>
  <c r="AX7" i="26"/>
  <c r="BU7" i="26"/>
  <c r="BW7" i="26" s="1"/>
  <c r="CR7" i="26"/>
  <c r="DM7" i="26"/>
  <c r="DN7" i="26" s="1"/>
  <c r="Q5" i="26"/>
  <c r="DC13" i="26"/>
  <c r="BN13" i="26"/>
  <c r="Y13" i="26"/>
  <c r="DP13" i="26"/>
  <c r="DQ13" i="26" s="1"/>
  <c r="CZ28" i="26"/>
  <c r="CI28" i="26"/>
  <c r="BA25" i="26"/>
  <c r="BA21" i="26"/>
  <c r="Y11" i="26"/>
  <c r="BN11" i="26"/>
  <c r="DC11" i="26"/>
  <c r="BT11" i="26"/>
  <c r="CS35" i="26"/>
  <c r="BG33" i="26"/>
  <c r="BP31" i="26"/>
  <c r="Y21" i="26"/>
  <c r="BT19" i="26"/>
  <c r="CH17" i="26"/>
  <c r="AR17" i="26"/>
  <c r="DG13" i="26"/>
  <c r="AC13" i="26"/>
  <c r="CX28" i="26"/>
  <c r="AS28" i="26"/>
  <c r="AC9" i="26"/>
  <c r="CD25" i="26"/>
  <c r="CD21" i="26"/>
  <c r="BT17" i="26"/>
  <c r="BW17" i="26" s="1"/>
  <c r="T15" i="26"/>
  <c r="CY15" i="26"/>
  <c r="BY15" i="26"/>
  <c r="CA15" i="26" s="1"/>
  <c r="AN13" i="26"/>
  <c r="CH9" i="26"/>
  <c r="AN9" i="26"/>
  <c r="AP31" i="26"/>
  <c r="S29" i="26"/>
  <c r="J59" i="29"/>
  <c r="U88" i="29"/>
  <c r="DF41" i="26"/>
  <c r="U63" i="29"/>
  <c r="CE41" i="26"/>
  <c r="U87" i="29"/>
  <c r="DE41" i="26"/>
  <c r="U72" i="29"/>
  <c r="CO41" i="26"/>
  <c r="AY41" i="26"/>
  <c r="J86" i="29"/>
  <c r="BM41" i="26"/>
  <c r="J99" i="29"/>
  <c r="U41" i="26"/>
  <c r="J60" i="29"/>
  <c r="J57" i="29"/>
  <c r="R41" i="26"/>
  <c r="DF26" i="26"/>
  <c r="DJ26" i="26" s="1"/>
  <c r="DM26" i="26"/>
  <c r="DN26" i="26" s="1"/>
  <c r="CR26" i="26"/>
  <c r="CT26" i="26" s="1"/>
  <c r="BU26" i="26"/>
  <c r="BW26" i="26" s="1"/>
  <c r="AX26" i="26"/>
  <c r="BH26" i="26" s="1"/>
  <c r="AH26" i="26"/>
  <c r="AL26" i="26" s="1"/>
  <c r="U26" i="26"/>
  <c r="DP27" i="26"/>
  <c r="DQ27" i="26" s="1"/>
  <c r="CX27" i="26"/>
  <c r="DJ27" i="26" s="1"/>
  <c r="BM27" i="26"/>
  <c r="BQ27" i="26" s="1"/>
  <c r="AQ27" i="26"/>
  <c r="AV27" i="26" s="1"/>
  <c r="S27" i="26"/>
  <c r="V27" i="26" s="1"/>
  <c r="DJ36" i="26"/>
  <c r="DJ8" i="26"/>
  <c r="L8" i="26" s="1"/>
  <c r="M8" i="26" s="1"/>
  <c r="DJ22" i="26"/>
  <c r="BH34" i="26"/>
  <c r="S26" i="26"/>
  <c r="I6" i="26"/>
  <c r="L6" i="26"/>
  <c r="M6" i="26" s="1"/>
  <c r="I10" i="26"/>
  <c r="J65" i="29" l="1"/>
  <c r="I22" i="26"/>
  <c r="AV34" i="26"/>
  <c r="BH38" i="26"/>
  <c r="I24" i="26"/>
  <c r="J24" i="26" s="1"/>
  <c r="CA36" i="26"/>
  <c r="CA32" i="26"/>
  <c r="AV19" i="26"/>
  <c r="L16" i="26"/>
  <c r="M16" i="26" s="1"/>
  <c r="V36" i="26"/>
  <c r="DJ34" i="26"/>
  <c r="DJ32" i="26"/>
  <c r="AV32" i="26"/>
  <c r="AD30" i="26"/>
  <c r="DN15" i="26"/>
  <c r="L22" i="26"/>
  <c r="M22" i="26" s="1"/>
  <c r="BW11" i="26"/>
  <c r="AD19" i="26"/>
  <c r="BH31" i="26"/>
  <c r="V31" i="26"/>
  <c r="CK37" i="26"/>
  <c r="V37" i="26"/>
  <c r="DN19" i="26"/>
  <c r="CA13" i="26"/>
  <c r="I18" i="26"/>
  <c r="J18" i="26" s="1"/>
  <c r="L18" i="26"/>
  <c r="I20" i="26"/>
  <c r="AV36" i="26"/>
  <c r="CK38" i="26"/>
  <c r="L38" i="26" s="1"/>
  <c r="M38" i="26" s="1"/>
  <c r="J72" i="29"/>
  <c r="U93" i="29"/>
  <c r="J71" i="29"/>
  <c r="J85" i="29"/>
  <c r="J101" i="29"/>
  <c r="J62" i="29"/>
  <c r="U96" i="29"/>
  <c r="U80" i="29"/>
  <c r="B14" i="28"/>
  <c r="B16" i="28"/>
  <c r="B18" i="28"/>
  <c r="B20" i="28"/>
  <c r="B22" i="28"/>
  <c r="B24" i="28"/>
  <c r="B26" i="28"/>
  <c r="B28" i="28"/>
  <c r="B30" i="28"/>
  <c r="B32" i="28"/>
  <c r="B34" i="28"/>
  <c r="B36" i="28"/>
  <c r="B38" i="28"/>
  <c r="B40" i="28"/>
  <c r="B42" i="28"/>
  <c r="B44" i="28"/>
  <c r="B46" i="28"/>
  <c r="B48" i="28"/>
  <c r="B50" i="28"/>
  <c r="B52" i="28"/>
  <c r="B54" i="28"/>
  <c r="B56" i="28"/>
  <c r="B58" i="28"/>
  <c r="B60" i="28"/>
  <c r="B62" i="28"/>
  <c r="B64" i="28"/>
  <c r="B66" i="28"/>
  <c r="B68" i="28"/>
  <c r="B70" i="28"/>
  <c r="B72" i="28"/>
  <c r="B74" i="28"/>
  <c r="B76" i="28"/>
  <c r="B78" i="28"/>
  <c r="B80" i="28"/>
  <c r="B82" i="28"/>
  <c r="B4" i="28"/>
  <c r="B6" i="28"/>
  <c r="B10" i="28"/>
  <c r="B12" i="28"/>
  <c r="B13" i="28"/>
  <c r="B15" i="28"/>
  <c r="B17" i="28"/>
  <c r="B19" i="28"/>
  <c r="B21" i="28"/>
  <c r="B23" i="28"/>
  <c r="B25" i="28"/>
  <c r="B27" i="28"/>
  <c r="B29" i="28"/>
  <c r="B31" i="28"/>
  <c r="B33" i="28"/>
  <c r="B35" i="28"/>
  <c r="B37" i="28"/>
  <c r="B39" i="28"/>
  <c r="B41" i="28"/>
  <c r="B43" i="28"/>
  <c r="B45" i="28"/>
  <c r="B47" i="28"/>
  <c r="B49" i="28"/>
  <c r="B51" i="28"/>
  <c r="B53" i="28"/>
  <c r="B55" i="28"/>
  <c r="B57" i="28"/>
  <c r="B59" i="28"/>
  <c r="B61" i="28"/>
  <c r="B63" i="28"/>
  <c r="B65" i="28"/>
  <c r="B67" i="28"/>
  <c r="B69" i="28"/>
  <c r="B71" i="28"/>
  <c r="B73" i="28"/>
  <c r="B75" i="28"/>
  <c r="B77" i="28"/>
  <c r="B79" i="28"/>
  <c r="B81" i="28"/>
  <c r="B3" i="28"/>
  <c r="B5" i="28"/>
  <c r="B7" i="28"/>
  <c r="B9" i="28"/>
  <c r="B11" i="28"/>
  <c r="B2" i="28"/>
  <c r="P47" i="26"/>
  <c r="B8" i="28"/>
  <c r="T47" i="26"/>
  <c r="AG47" i="26"/>
  <c r="AK47" i="26"/>
  <c r="AP47" i="26"/>
  <c r="BZ47" i="26"/>
  <c r="CC47" i="26"/>
  <c r="DB47" i="26"/>
  <c r="CE47" i="26"/>
  <c r="DD47" i="26"/>
  <c r="CM47" i="26"/>
  <c r="CH47" i="26"/>
  <c r="CP47" i="26"/>
  <c r="DG47" i="26"/>
  <c r="J56" i="29"/>
  <c r="CQ47" i="26"/>
  <c r="CI47" i="26"/>
  <c r="DH47" i="26"/>
  <c r="S47" i="26"/>
  <c r="AF47" i="26"/>
  <c r="BJ47" i="26"/>
  <c r="AQ47" i="26"/>
  <c r="AU47" i="26"/>
  <c r="BN47" i="26"/>
  <c r="DA47" i="26"/>
  <c r="BY47" i="26"/>
  <c r="DC47" i="26"/>
  <c r="CD47" i="26"/>
  <c r="BH5" i="26"/>
  <c r="DJ5" i="26"/>
  <c r="AV5" i="26"/>
  <c r="AD5" i="26"/>
  <c r="AL5" i="26"/>
  <c r="BQ5" i="26"/>
  <c r="DN5" i="26"/>
  <c r="U75" i="29"/>
  <c r="J64" i="29"/>
  <c r="J83" i="29"/>
  <c r="U55" i="29"/>
  <c r="U79" i="29"/>
  <c r="DJ37" i="26"/>
  <c r="V32" i="26"/>
  <c r="AV38" i="26"/>
  <c r="AD38" i="26"/>
  <c r="AD34" i="26"/>
  <c r="AV30" i="26"/>
  <c r="CA30" i="26"/>
  <c r="DJ28" i="26"/>
  <c r="DJ19" i="26"/>
  <c r="BW5" i="26"/>
  <c r="CK5" i="26"/>
  <c r="V5" i="26"/>
  <c r="BH19" i="26"/>
  <c r="DJ7" i="26"/>
  <c r="F18" i="26"/>
  <c r="G18" i="26" s="1"/>
  <c r="M18" i="26"/>
  <c r="J54" i="29"/>
  <c r="AV13" i="26"/>
  <c r="BW19" i="26"/>
  <c r="V13" i="26"/>
  <c r="CK29" i="26"/>
  <c r="BH29" i="26"/>
  <c r="CT29" i="26"/>
  <c r="AD31" i="26"/>
  <c r="CK35" i="26"/>
  <c r="CA35" i="26"/>
  <c r="CT39" i="26"/>
  <c r="BQ28" i="26"/>
  <c r="DJ39" i="26"/>
  <c r="BQ9" i="26"/>
  <c r="BQ7" i="26"/>
  <c r="L14" i="26"/>
  <c r="M14" i="26" s="1"/>
  <c r="DN31" i="26"/>
  <c r="DN25" i="26"/>
  <c r="CT7" i="26"/>
  <c r="AD7" i="26"/>
  <c r="DJ30" i="26"/>
  <c r="DN9" i="26"/>
  <c r="BQ38" i="26"/>
  <c r="I38" i="26" s="1"/>
  <c r="AD36" i="26"/>
  <c r="CK36" i="26"/>
  <c r="L36" i="26" s="1"/>
  <c r="M36" i="26" s="1"/>
  <c r="CT34" i="26"/>
  <c r="AD32" i="26"/>
  <c r="CK32" i="26"/>
  <c r="BH32" i="26"/>
  <c r="CK30" i="26"/>
  <c r="BH30" i="26"/>
  <c r="DN30" i="26"/>
  <c r="V7" i="26"/>
  <c r="DR42" i="26"/>
  <c r="V12" i="29" s="1"/>
  <c r="V30" i="26"/>
  <c r="V34" i="26"/>
  <c r="CA19" i="26"/>
  <c r="BQ30" i="26"/>
  <c r="AL36" i="26"/>
  <c r="BQ36" i="26"/>
  <c r="AL32" i="26"/>
  <c r="BW32" i="26"/>
  <c r="L32" i="26" s="1"/>
  <c r="M32" i="26" s="1"/>
  <c r="CT30" i="26"/>
  <c r="AL30" i="26"/>
  <c r="BW30" i="26"/>
  <c r="DR48" i="26"/>
  <c r="BQ12" i="26"/>
  <c r="AD12" i="26"/>
  <c r="AL12" i="26"/>
  <c r="AV12" i="26"/>
  <c r="BW12" i="26"/>
  <c r="CT12" i="26"/>
  <c r="DJ12" i="26"/>
  <c r="DN12" i="26"/>
  <c r="CK12" i="26"/>
  <c r="V12" i="26"/>
  <c r="BH12" i="26"/>
  <c r="BH11" i="26"/>
  <c r="V19" i="26"/>
  <c r="J55" i="29"/>
  <c r="CA37" i="26"/>
  <c r="BH37" i="26"/>
  <c r="V35" i="26"/>
  <c r="AV35" i="26"/>
  <c r="BQ35" i="26"/>
  <c r="V33" i="26"/>
  <c r="DJ31" i="26"/>
  <c r="V26" i="26"/>
  <c r="I26" i="26" s="1"/>
  <c r="DJ25" i="26"/>
  <c r="AL25" i="26"/>
  <c r="V23" i="26"/>
  <c r="BH21" i="26"/>
  <c r="L20" i="26"/>
  <c r="M20" i="26" s="1"/>
  <c r="BQ19" i="26"/>
  <c r="AV17" i="26"/>
  <c r="DJ13" i="26"/>
  <c r="BW13" i="26"/>
  <c r="DJ11" i="26"/>
  <c r="I27" i="26"/>
  <c r="L26" i="26"/>
  <c r="M26" i="26" s="1"/>
  <c r="DR41" i="26"/>
  <c r="DR49" i="26"/>
  <c r="F22" i="26"/>
  <c r="G22" i="26" s="1"/>
  <c r="J22" i="26"/>
  <c r="AD13" i="26"/>
  <c r="AL37" i="26"/>
  <c r="AL39" i="26"/>
  <c r="BW39" i="26"/>
  <c r="BH39" i="26"/>
  <c r="DN23" i="26"/>
  <c r="AV9" i="26"/>
  <c r="CK9" i="26"/>
  <c r="CT9" i="26"/>
  <c r="BH7" i="26"/>
  <c r="CT5" i="26"/>
  <c r="DJ29" i="26"/>
  <c r="V29" i="26"/>
  <c r="BH28" i="26"/>
  <c r="AD28" i="26"/>
  <c r="BH35" i="26"/>
  <c r="BW33" i="26"/>
  <c r="CT33" i="26"/>
  <c r="AD33" i="26"/>
  <c r="BH33" i="26"/>
  <c r="AV31" i="26"/>
  <c r="BQ31" i="26"/>
  <c r="AL31" i="26"/>
  <c r="CK31" i="26"/>
  <c r="CT31" i="26"/>
  <c r="AV25" i="26"/>
  <c r="BH25" i="26"/>
  <c r="BW25" i="26"/>
  <c r="BW23" i="26"/>
  <c r="CK23" i="26"/>
  <c r="AL21" i="26"/>
  <c r="DJ21" i="26"/>
  <c r="CK19" i="26"/>
  <c r="DJ17" i="26"/>
  <c r="CA17" i="26"/>
  <c r="BQ15" i="26"/>
  <c r="CK15" i="26"/>
  <c r="DJ15" i="26"/>
  <c r="AV15" i="26"/>
  <c r="AL13" i="26"/>
  <c r="BH13" i="26"/>
  <c r="CT13" i="26"/>
  <c r="BQ13" i="26"/>
  <c r="AL11" i="26"/>
  <c r="V11" i="26"/>
  <c r="AD11" i="26"/>
  <c r="AV11" i="26"/>
  <c r="CK11" i="26"/>
  <c r="DJ9" i="26"/>
  <c r="CV23" i="26"/>
  <c r="DJ23" i="26" s="1"/>
  <c r="AL23" i="26"/>
  <c r="J20" i="26"/>
  <c r="F20" i="26"/>
  <c r="G20" i="26" s="1"/>
  <c r="AD9" i="26"/>
  <c r="V15" i="26"/>
  <c r="CK17" i="26"/>
  <c r="CK21" i="26"/>
  <c r="V25" i="26"/>
  <c r="CA33" i="26"/>
  <c r="CT35" i="26"/>
  <c r="AD35" i="26"/>
  <c r="CT37" i="26"/>
  <c r="BQ37" i="26"/>
  <c r="CK39" i="26"/>
  <c r="AD39" i="26"/>
  <c r="AL35" i="26"/>
  <c r="L27" i="26"/>
  <c r="M27" i="26" s="1"/>
  <c r="V39" i="26"/>
  <c r="AV39" i="26"/>
  <c r="BQ39" i="26"/>
  <c r="CA39" i="26"/>
  <c r="DN39" i="26"/>
  <c r="BH23" i="26"/>
  <c r="BH9" i="26"/>
  <c r="V9" i="26"/>
  <c r="AL28" i="26"/>
  <c r="V28" i="26"/>
  <c r="CA5" i="26"/>
  <c r="AV29" i="26"/>
  <c r="BQ29" i="26"/>
  <c r="CA29" i="26"/>
  <c r="AL29" i="26"/>
  <c r="CK28" i="26"/>
  <c r="CT28" i="26"/>
  <c r="AV28" i="26"/>
  <c r="AV37" i="26"/>
  <c r="DJ35" i="26"/>
  <c r="AV33" i="26"/>
  <c r="BQ33" i="26"/>
  <c r="DN33" i="26"/>
  <c r="CK33" i="26"/>
  <c r="DJ33" i="26"/>
  <c r="CK25" i="26"/>
  <c r="CT25" i="26"/>
  <c r="BQ25" i="26"/>
  <c r="AV23" i="26"/>
  <c r="CT23" i="26"/>
  <c r="BQ23" i="26"/>
  <c r="CA21" i="26"/>
  <c r="AV21" i="26"/>
  <c r="V21" i="26"/>
  <c r="AD21" i="26"/>
  <c r="BW21" i="26"/>
  <c r="BQ21" i="26"/>
  <c r="CT19" i="26"/>
  <c r="BH17" i="26"/>
  <c r="AL17" i="26"/>
  <c r="V17" i="26"/>
  <c r="AD17" i="26"/>
  <c r="CT17" i="26"/>
  <c r="BQ17" i="26"/>
  <c r="AL15" i="26"/>
  <c r="BH15" i="26"/>
  <c r="CT15" i="26"/>
  <c r="CK13" i="26"/>
  <c r="CT11" i="26"/>
  <c r="BQ11" i="26"/>
  <c r="BW9" i="26"/>
  <c r="AL7" i="26"/>
  <c r="CK7" i="26"/>
  <c r="AL33" i="26"/>
  <c r="J8" i="26"/>
  <c r="F8" i="26"/>
  <c r="G8" i="26" s="1"/>
  <c r="F10" i="26"/>
  <c r="G10" i="26" s="1"/>
  <c r="J10" i="26"/>
  <c r="F6" i="26"/>
  <c r="G6" i="26" s="1"/>
  <c r="J6" i="26"/>
  <c r="F24" i="26"/>
  <c r="G24" i="26" s="1"/>
  <c r="F16" i="26"/>
  <c r="G16" i="26" s="1"/>
  <c r="J14" i="26"/>
  <c r="F14" i="26"/>
  <c r="G14" i="26" s="1"/>
  <c r="I34" i="26" l="1"/>
  <c r="L34" i="26"/>
  <c r="M34" i="26" s="1"/>
  <c r="I5" i="26"/>
  <c r="J5" i="26" s="1"/>
  <c r="L30" i="26"/>
  <c r="M30" i="26" s="1"/>
  <c r="J26" i="26"/>
  <c r="F26" i="26"/>
  <c r="G26" i="26" s="1"/>
  <c r="L13" i="26"/>
  <c r="M13" i="26" s="1"/>
  <c r="L35" i="26"/>
  <c r="M35" i="26" s="1"/>
  <c r="L29" i="26"/>
  <c r="M29" i="26" s="1"/>
  <c r="I31" i="26"/>
  <c r="I32" i="26"/>
  <c r="J32" i="26" s="1"/>
  <c r="L7" i="26"/>
  <c r="M7" i="26" s="1"/>
  <c r="L9" i="26"/>
  <c r="M9" i="26" s="1"/>
  <c r="L37" i="26"/>
  <c r="M37" i="26" s="1"/>
  <c r="I19" i="26"/>
  <c r="J19" i="26" s="1"/>
  <c r="I36" i="26"/>
  <c r="J36" i="26" s="1"/>
  <c r="J34" i="26"/>
  <c r="F34" i="26"/>
  <c r="G34" i="26" s="1"/>
  <c r="F32" i="26"/>
  <c r="G32" i="26" s="1"/>
  <c r="F38" i="26"/>
  <c r="G38" i="26" s="1"/>
  <c r="J38" i="26"/>
  <c r="I30" i="26"/>
  <c r="DO41" i="26"/>
  <c r="I12" i="26"/>
  <c r="J12" i="26" s="1"/>
  <c r="L12" i="26"/>
  <c r="M12" i="26" s="1"/>
  <c r="I37" i="26"/>
  <c r="AM51" i="26"/>
  <c r="DO47" i="26"/>
  <c r="I33" i="26"/>
  <c r="J33" i="26" s="1"/>
  <c r="L31" i="26"/>
  <c r="M31" i="26" s="1"/>
  <c r="I23" i="26"/>
  <c r="J23" i="26" s="1"/>
  <c r="BR53" i="26"/>
  <c r="I17" i="26"/>
  <c r="AE52" i="26"/>
  <c r="I15" i="26"/>
  <c r="J15" i="26" s="1"/>
  <c r="DK42" i="26"/>
  <c r="V10" i="29" s="1"/>
  <c r="L15" i="26"/>
  <c r="M15" i="26" s="1"/>
  <c r="AW51" i="26"/>
  <c r="J17" i="26"/>
  <c r="J37" i="26"/>
  <c r="F37" i="26"/>
  <c r="G37" i="26" s="1"/>
  <c r="J31" i="26"/>
  <c r="CB42" i="26"/>
  <c r="V7" i="29" s="1"/>
  <c r="CB47" i="26"/>
  <c r="CB48" i="26" s="1"/>
  <c r="CB49" i="26" s="1"/>
  <c r="CB41" i="26"/>
  <c r="CU41" i="26"/>
  <c r="CU47" i="26"/>
  <c r="CU42" i="26"/>
  <c r="V9" i="29" s="1"/>
  <c r="CU48" i="26"/>
  <c r="CU52" i="26"/>
  <c r="CU51" i="26"/>
  <c r="CU49" i="26"/>
  <c r="CU50" i="26"/>
  <c r="CU54" i="26"/>
  <c r="CU53" i="26"/>
  <c r="I28" i="26"/>
  <c r="I9" i="26"/>
  <c r="I25" i="26"/>
  <c r="L11" i="26"/>
  <c r="M11" i="26" s="1"/>
  <c r="L19" i="26"/>
  <c r="L23" i="26"/>
  <c r="M23" i="26" s="1"/>
  <c r="I29" i="26"/>
  <c r="L39" i="26"/>
  <c r="M39" i="26" s="1"/>
  <c r="AE51" i="26"/>
  <c r="AE48" i="26"/>
  <c r="AE49" i="26"/>
  <c r="AE50" i="26"/>
  <c r="W49" i="26"/>
  <c r="W52" i="26"/>
  <c r="W48" i="26"/>
  <c r="W53" i="26"/>
  <c r="W50" i="26"/>
  <c r="CL50" i="26"/>
  <c r="CL52" i="26"/>
  <c r="CL48" i="26"/>
  <c r="CL54" i="26"/>
  <c r="CL55" i="26"/>
  <c r="CL41" i="26"/>
  <c r="BX48" i="26"/>
  <c r="BX47" i="26"/>
  <c r="BX50" i="26"/>
  <c r="DK41" i="26"/>
  <c r="DK47" i="26"/>
  <c r="BR52" i="26"/>
  <c r="BR48" i="26"/>
  <c r="BR51" i="26"/>
  <c r="BR41" i="26"/>
  <c r="BR49" i="26"/>
  <c r="AM53" i="26"/>
  <c r="AM49" i="26"/>
  <c r="AM52" i="26"/>
  <c r="AM48" i="26"/>
  <c r="AW41" i="26"/>
  <c r="AW50" i="26"/>
  <c r="AW53" i="26"/>
  <c r="AW42" i="26"/>
  <c r="K9" i="29" s="1"/>
  <c r="AW54" i="26"/>
  <c r="AW55" i="26"/>
  <c r="DO48" i="26"/>
  <c r="DO49" i="26"/>
  <c r="BI47" i="26"/>
  <c r="BI42" i="26"/>
  <c r="K10" i="29" s="1"/>
  <c r="BI41" i="26"/>
  <c r="J27" i="26"/>
  <c r="F27" i="26"/>
  <c r="G27" i="26" s="1"/>
  <c r="I21" i="26"/>
  <c r="L28" i="26"/>
  <c r="M28" i="26" s="1"/>
  <c r="I39" i="26"/>
  <c r="L33" i="26"/>
  <c r="M33" i="26" s="1"/>
  <c r="I11" i="26"/>
  <c r="L17" i="26"/>
  <c r="M17" i="26" s="1"/>
  <c r="L21" i="26"/>
  <c r="M21" i="26" s="1"/>
  <c r="L25" i="26"/>
  <c r="M25" i="26" s="1"/>
  <c r="I35" i="26"/>
  <c r="I13" i="26"/>
  <c r="L5" i="26"/>
  <c r="AE53" i="26"/>
  <c r="AE41" i="26"/>
  <c r="AE42" i="26"/>
  <c r="K7" i="29" s="1"/>
  <c r="AE47" i="26"/>
  <c r="W42" i="26"/>
  <c r="K6" i="29" s="1"/>
  <c r="W41" i="26"/>
  <c r="W54" i="26"/>
  <c r="W47" i="26"/>
  <c r="W51" i="26"/>
  <c r="CL47" i="26"/>
  <c r="CL42" i="26"/>
  <c r="V8" i="29" s="1"/>
  <c r="CL53" i="26"/>
  <c r="CL49" i="26"/>
  <c r="CL51" i="26"/>
  <c r="BX42" i="26"/>
  <c r="V6" i="29" s="1"/>
  <c r="BX41" i="26"/>
  <c r="BX49" i="26"/>
  <c r="I7" i="26"/>
  <c r="BR47" i="26"/>
  <c r="BR42" i="26"/>
  <c r="K11" i="29" s="1"/>
  <c r="BR50" i="26"/>
  <c r="BR54" i="26"/>
  <c r="AM47" i="26"/>
  <c r="AM41" i="26"/>
  <c r="AM50" i="26"/>
  <c r="AM42" i="26"/>
  <c r="K8" i="29" s="1"/>
  <c r="AW47" i="26"/>
  <c r="AW49" i="26"/>
  <c r="AW48" i="26"/>
  <c r="AW52" i="26"/>
  <c r="DO42" i="26"/>
  <c r="V11" i="29" s="1"/>
  <c r="F36" i="26" l="1"/>
  <c r="G36" i="26" s="1"/>
  <c r="J30" i="26"/>
  <c r="F30" i="26"/>
  <c r="G30" i="26" s="1"/>
  <c r="F15" i="26"/>
  <c r="G15" i="26" s="1"/>
  <c r="F12" i="26"/>
  <c r="G12" i="26" s="1"/>
  <c r="F31" i="26"/>
  <c r="G31" i="26" s="1"/>
  <c r="J13" i="26"/>
  <c r="F13" i="26"/>
  <c r="G13" i="26" s="1"/>
  <c r="BI48" i="26"/>
  <c r="BI49" i="26" s="1"/>
  <c r="BI50" i="26" s="1"/>
  <c r="BI51" i="26" s="1"/>
  <c r="DK48" i="26"/>
  <c r="J9" i="26"/>
  <c r="F9" i="26"/>
  <c r="G9" i="26" s="1"/>
  <c r="J7" i="26"/>
  <c r="F7" i="26"/>
  <c r="G7" i="26" s="1"/>
  <c r="J41" i="26"/>
  <c r="M5" i="26"/>
  <c r="F5" i="26"/>
  <c r="M41" i="26"/>
  <c r="J35" i="26"/>
  <c r="F35" i="26"/>
  <c r="G35" i="26" s="1"/>
  <c r="J11" i="26"/>
  <c r="F11" i="26"/>
  <c r="G11" i="26" s="1"/>
  <c r="J39" i="26"/>
  <c r="F39" i="26"/>
  <c r="G39" i="26" s="1"/>
  <c r="J21" i="26"/>
  <c r="F21" i="26"/>
  <c r="G21" i="26" s="1"/>
  <c r="J29" i="26"/>
  <c r="F29" i="26"/>
  <c r="G29" i="26" s="1"/>
  <c r="F19" i="26"/>
  <c r="G19" i="26" s="1"/>
  <c r="M19" i="26"/>
  <c r="J25" i="26"/>
  <c r="F25" i="26"/>
  <c r="G25" i="26" s="1"/>
  <c r="J28" i="26"/>
  <c r="F28" i="26"/>
  <c r="G28" i="26" s="1"/>
  <c r="F33" i="26"/>
  <c r="G33" i="26" s="1"/>
  <c r="F23" i="26"/>
  <c r="G23" i="26" s="1"/>
  <c r="F17" i="26"/>
  <c r="G17" i="26" s="1"/>
  <c r="J43" i="26" l="1"/>
  <c r="M43" i="26"/>
  <c r="V4" i="29" s="1"/>
  <c r="M42" i="26"/>
  <c r="M46" i="26"/>
  <c r="G5" i="26"/>
  <c r="G43" i="26" s="1"/>
  <c r="G41" i="26"/>
  <c r="K4" i="29"/>
  <c r="J42" i="26"/>
  <c r="J46" i="26"/>
  <c r="DK49" i="26"/>
  <c r="O29" i="29" l="1"/>
  <c r="M29" i="29"/>
  <c r="Q29" i="29"/>
  <c r="P29" i="29"/>
  <c r="N29" i="29"/>
  <c r="Q48" i="29"/>
  <c r="V48" i="29"/>
  <c r="T48" i="29"/>
  <c r="R48" i="29"/>
  <c r="O48" i="29"/>
  <c r="M48" i="29"/>
  <c r="U29" i="29"/>
  <c r="S29" i="29"/>
  <c r="U48" i="29"/>
  <c r="S48" i="29"/>
  <c r="P48" i="29"/>
  <c r="N48" i="29"/>
  <c r="V29" i="29"/>
  <c r="T29" i="29"/>
  <c r="R29" i="29"/>
  <c r="V47" i="29"/>
  <c r="O28" i="29"/>
  <c r="M47" i="29"/>
  <c r="U47" i="29"/>
  <c r="Q28" i="29"/>
  <c r="O47" i="29"/>
  <c r="N28" i="29"/>
  <c r="R28" i="29"/>
  <c r="V28" i="29"/>
  <c r="P47" i="29"/>
  <c r="T47" i="29"/>
  <c r="S28" i="29"/>
  <c r="Q47" i="29"/>
  <c r="M28" i="29"/>
  <c r="U28" i="29"/>
  <c r="S47" i="29"/>
  <c r="P28" i="29"/>
  <c r="N47" i="29"/>
  <c r="R47" i="29"/>
  <c r="B48" i="29"/>
  <c r="D48" i="29"/>
  <c r="F48" i="29"/>
  <c r="H48" i="29"/>
  <c r="J48" i="29"/>
  <c r="B29" i="29"/>
  <c r="C48" i="29"/>
  <c r="E48" i="29"/>
  <c r="G48" i="29"/>
  <c r="I48" i="29"/>
  <c r="K48" i="29"/>
  <c r="H29" i="29"/>
  <c r="I29" i="29"/>
  <c r="K29" i="29"/>
  <c r="D29" i="29"/>
  <c r="G29" i="29"/>
  <c r="F29" i="29"/>
  <c r="E29" i="29"/>
  <c r="C29" i="29"/>
  <c r="J29" i="29"/>
  <c r="K47" i="29"/>
  <c r="D28" i="29"/>
  <c r="H28" i="29"/>
  <c r="B47" i="29"/>
  <c r="F47" i="29"/>
  <c r="J47" i="29"/>
  <c r="E28" i="29"/>
  <c r="C47" i="29"/>
  <c r="G47" i="29"/>
  <c r="B28" i="29"/>
  <c r="F28" i="29"/>
  <c r="J28" i="29"/>
  <c r="D47" i="29"/>
  <c r="H47" i="29"/>
  <c r="C28" i="29"/>
  <c r="G28" i="29"/>
  <c r="K28" i="29"/>
  <c r="E47" i="29"/>
  <c r="I47" i="29"/>
  <c r="J47" i="26"/>
  <c r="J48" i="26" s="1"/>
  <c r="J49" i="26" s="1"/>
  <c r="DK50" i="26"/>
  <c r="G42" i="26"/>
  <c r="G46" i="26"/>
  <c r="M47" i="26"/>
  <c r="J50" i="26" l="1"/>
  <c r="J51" i="26" s="1"/>
  <c r="J52" i="26" s="1"/>
  <c r="J53" i="26" s="1"/>
  <c r="DK51" i="26"/>
  <c r="DK52" i="26" s="1"/>
  <c r="DK53" i="26" s="1"/>
  <c r="M48" i="26"/>
  <c r="G47" i="26"/>
  <c r="G48" i="26" s="1"/>
  <c r="G49" i="26" s="1"/>
  <c r="M49" i="26" l="1"/>
  <c r="M50" i="26" s="1"/>
  <c r="M51" i="26" s="1"/>
  <c r="M52" i="26" s="1"/>
  <c r="M53" i="26" s="1"/>
  <c r="M54" i="26" s="1"/>
  <c r="M55" i="26" s="1"/>
  <c r="G50" i="26"/>
  <c r="G51" i="26" s="1"/>
  <c r="J54" i="26"/>
  <c r="J55" i="26" s="1"/>
  <c r="G52" i="26" l="1"/>
  <c r="G53" i="26" l="1"/>
  <c r="G54" i="26" s="1"/>
  <c r="G55" i="26" l="1"/>
</calcChain>
</file>

<file path=xl/sharedStrings.xml><?xml version="1.0" encoding="utf-8"?>
<sst xmlns="http://schemas.openxmlformats.org/spreadsheetml/2006/main" count="646" uniqueCount="171">
  <si>
    <t>Participants</t>
  </si>
  <si>
    <t>Items</t>
  </si>
  <si>
    <t>Compétences</t>
  </si>
  <si>
    <t>Nombre de réponses</t>
  </si>
  <si>
    <t>Réponses correctes</t>
  </si>
  <si>
    <t>Réponses incorrectes</t>
  </si>
  <si>
    <t xml:space="preserve">   Pas de réponse</t>
  </si>
  <si>
    <t>Classe</t>
  </si>
  <si>
    <t>Classe :</t>
  </si>
  <si>
    <t>Pas de réponse</t>
  </si>
  <si>
    <r>
      <t xml:space="preserve">Pour profiter des fonctionnalités de cette grille, </t>
    </r>
    <r>
      <rPr>
        <b/>
        <sz val="12"/>
        <rFont val="Arial"/>
        <family val="2"/>
      </rPr>
      <t>il suffit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 remplir la feuille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"Encodage réponses Es"</t>
    </r>
    <r>
      <rPr>
        <sz val="12"/>
        <rFont val="Arial"/>
        <family val="2"/>
      </rPr>
      <t xml:space="preserve"> ;</t>
    </r>
  </si>
  <si>
    <t>Fonctionnalités</t>
  </si>
  <si>
    <t>* Seuls les codes admis pourront être introduits.</t>
  </si>
  <si>
    <t>* Le score des élèves absents n'intervient pas dans le score moyen de la classe.</t>
  </si>
  <si>
    <t>En cas de problème avec cette grille</t>
  </si>
  <si>
    <t>0-1-9</t>
  </si>
  <si>
    <t xml:space="preserve">Total / </t>
  </si>
  <si>
    <t>Total</t>
  </si>
  <si>
    <t>en %</t>
  </si>
  <si>
    <t>Moyenne</t>
  </si>
  <si>
    <t>Elèves</t>
  </si>
  <si>
    <t>Abs</t>
  </si>
  <si>
    <t>% réussite</t>
  </si>
  <si>
    <t>% FWB</t>
  </si>
  <si>
    <t>FASE ETAB :</t>
  </si>
  <si>
    <t xml:space="preserve">FASE IMPL : </t>
  </si>
  <si>
    <t>FASE IMPL :</t>
  </si>
  <si>
    <t>Total /</t>
  </si>
  <si>
    <t>Proportion d'élèves ayant réussi l'item en FWB</t>
  </si>
  <si>
    <r>
      <t xml:space="preserve">les feuilles "Compétences" et "Tri" </t>
    </r>
    <r>
      <rPr>
        <b/>
        <sz val="12"/>
        <rFont val="Arial"/>
        <family val="2"/>
      </rPr>
      <t>se complètent automatiquement</t>
    </r>
    <r>
      <rPr>
        <sz val="12"/>
        <rFont val="Arial"/>
        <family val="2"/>
      </rPr>
      <t>.</t>
    </r>
  </si>
  <si>
    <r>
      <t>Code</t>
    </r>
    <r>
      <rPr>
        <b/>
        <sz val="12"/>
        <rFont val="Arial"/>
        <family val="2"/>
      </rPr>
      <t xml:space="preserve"> 1</t>
    </r>
  </si>
  <si>
    <t>réponse correcte</t>
  </si>
  <si>
    <r>
      <t>Code</t>
    </r>
    <r>
      <rPr>
        <b/>
        <sz val="12"/>
        <rFont val="Arial"/>
        <family val="2"/>
      </rPr>
      <t xml:space="preserve"> 0</t>
    </r>
  </si>
  <si>
    <t>réponse incorrecte</t>
  </si>
  <si>
    <r>
      <t>Code</t>
    </r>
    <r>
      <rPr>
        <b/>
        <sz val="12"/>
        <rFont val="Arial"/>
        <family val="2"/>
      </rPr>
      <t xml:space="preserve"> 9</t>
    </r>
  </si>
  <si>
    <t>pas de réponse (omission)</t>
  </si>
  <si>
    <r>
      <t>Code</t>
    </r>
    <r>
      <rPr>
        <b/>
        <sz val="12"/>
        <rFont val="Arial"/>
        <family val="2"/>
      </rPr>
      <t xml:space="preserve"> a</t>
    </r>
  </si>
  <si>
    <t>absence</t>
  </si>
  <si>
    <t>Score global à l'épreuve</t>
  </si>
  <si>
    <t>Moy FWB</t>
  </si>
  <si>
    <r>
      <t>Vous devez d'abord</t>
    </r>
    <r>
      <rPr>
        <b/>
        <sz val="12"/>
        <rFont val="Arial"/>
        <family val="2"/>
      </rPr>
      <t xml:space="preserve"> impérativement</t>
    </r>
    <r>
      <rPr>
        <sz val="12"/>
        <rFont val="Arial"/>
        <family val="2"/>
      </rPr>
      <t xml:space="preserve"> encoder </t>
    </r>
    <r>
      <rPr>
        <b/>
        <sz val="12"/>
        <rFont val="Arial"/>
        <family val="2"/>
      </rPr>
      <t>le nom de l'école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le nom de la classe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</t>
    </r>
  </si>
  <si>
    <r>
      <t>* Pour l'encodage, TOUTES les cellules d'une même ligne doivent être remplies sinon un "</t>
    </r>
    <r>
      <rPr>
        <b/>
        <sz val="12"/>
        <color indexed="10"/>
        <rFont val="Arial"/>
        <family val="2"/>
      </rPr>
      <t>!</t>
    </r>
    <r>
      <rPr>
        <sz val="12"/>
        <rFont val="Arial"/>
        <family val="2"/>
      </rPr>
      <t>"</t>
    </r>
    <r>
      <rPr>
        <sz val="12"/>
        <rFont val="Arial"/>
        <family val="2"/>
      </rPr>
      <t xml:space="preserve"> apparait dans la colonne "Abs"</t>
    </r>
  </si>
  <si>
    <t>Sexe</t>
  </si>
  <si>
    <t>Année de naissance</t>
  </si>
  <si>
    <t>Questions destinées uniquement à l'échantillon</t>
  </si>
  <si>
    <t>Élèves                  Encodage</t>
  </si>
  <si>
    <t>École :</t>
  </si>
  <si>
    <t>Écart-type</t>
  </si>
  <si>
    <t>[0,10[</t>
  </si>
  <si>
    <t>[10,20[</t>
  </si>
  <si>
    <t>[20,30[</t>
  </si>
  <si>
    <t>[30,40[</t>
  </si>
  <si>
    <t>[40,50[</t>
  </si>
  <si>
    <t>[50,60[</t>
  </si>
  <si>
    <t>[60,70[</t>
  </si>
  <si>
    <t>[70,80[</t>
  </si>
  <si>
    <t>[80,90[</t>
  </si>
  <si>
    <t>[90,100]</t>
  </si>
  <si>
    <r>
      <t>le N° FASE de l'établissement</t>
    </r>
    <r>
      <rPr>
        <sz val="12"/>
        <rFont val="Arial"/>
        <family val="2"/>
      </rPr>
      <t xml:space="preserve"> (obligatoire) et</t>
    </r>
    <r>
      <rPr>
        <b/>
        <sz val="12"/>
        <rFont val="Arial"/>
        <family val="2"/>
      </rPr>
      <t xml:space="preserve"> le N° FASE de l'implantation</t>
    </r>
    <r>
      <rPr>
        <sz val="12"/>
        <rFont val="Arial"/>
        <family val="2"/>
      </rPr>
      <t xml:space="preserve"> (si nécessaire).</t>
    </r>
  </si>
  <si>
    <t>* Si un élève est absent à une partie de l'épreuve, il faut encoder "a" dans les différents items concernés, ce qui fera apparaitre "a" dans la colonne finale "Abs"</t>
  </si>
  <si>
    <t>0-1-8-9</t>
  </si>
  <si>
    <t>Crédits partiels</t>
  </si>
  <si>
    <r>
      <t xml:space="preserve">* En bas de la grille, </t>
    </r>
    <r>
      <rPr>
        <u/>
        <sz val="12"/>
        <rFont val="Arial"/>
        <family val="2"/>
      </rPr>
      <t>si nécessaire</t>
    </r>
    <r>
      <rPr>
        <sz val="12"/>
        <rFont val="Arial"/>
        <family val="2"/>
      </rPr>
      <t>, des indications apparaissent vous renseignant le nombre de lignes à compléter</t>
    </r>
  </si>
  <si>
    <r>
      <t xml:space="preserve">Code </t>
    </r>
    <r>
      <rPr>
        <b/>
        <sz val="12"/>
        <rFont val="Arial"/>
        <family val="2"/>
      </rPr>
      <t>8</t>
    </r>
  </si>
  <si>
    <t>crédit partiel</t>
  </si>
  <si>
    <t>* Si un élève est absent à toute l'épreuve, il faut encoder "a" dans la colonne "absent totalité épreuve"</t>
  </si>
  <si>
    <t>Lire une carte, un plan</t>
  </si>
  <si>
    <t>Lire un paysage, une image géographique</t>
  </si>
  <si>
    <t>Localiser: orienter, situer</t>
  </si>
  <si>
    <t>Formation géographique</t>
  </si>
  <si>
    <t>Les milieux naturels</t>
  </si>
  <si>
    <t>L'organisation de l'espace</t>
  </si>
  <si>
    <t>Score global à l'épreuve de formation géographique</t>
  </si>
  <si>
    <t>Formation historique</t>
  </si>
  <si>
    <t>Construire une démarche de recherche</t>
  </si>
  <si>
    <t>Rechercher de l'information</t>
  </si>
  <si>
    <t>Exploiter des sources historiques</t>
  </si>
  <si>
    <t>Exploiter l'information</t>
  </si>
  <si>
    <t>Lire une trace du passé</t>
  </si>
  <si>
    <t>Structurer les résultats de sa recherche</t>
  </si>
  <si>
    <t>Score global à l'épreuve de formation historique</t>
  </si>
  <si>
    <t>Matiére</t>
  </si>
  <si>
    <t>Localiser:orienter, situer</t>
  </si>
  <si>
    <t>Utiliser des repéres spatiaux et des représentations spatiales</t>
  </si>
  <si>
    <t>Construire une démarche de recherche - Définir l'objet de la recherche</t>
  </si>
  <si>
    <t>Rechercher de l'information - Utiliser méthodiquement un instrument de travail</t>
  </si>
  <si>
    <t>Utiliser des repères et des représentations du temps</t>
  </si>
  <si>
    <t xml:space="preserve">Exploiter des sources historiques </t>
  </si>
  <si>
    <t>Lire une trace du passé: la classer en fonction de sa nature</t>
  </si>
  <si>
    <t>Exploiter l'information et en vérifier la pertinence en fonction de la recherche entreprise</t>
  </si>
  <si>
    <t>item</t>
  </si>
  <si>
    <t>École:</t>
  </si>
  <si>
    <t>Total / 7</t>
  </si>
  <si>
    <t>Total / 6</t>
  </si>
  <si>
    <t>Total / 8</t>
  </si>
  <si>
    <t>Total / 10</t>
  </si>
  <si>
    <t>Total / 3</t>
  </si>
  <si>
    <t>Total / 2</t>
  </si>
  <si>
    <t>Total / 14</t>
  </si>
  <si>
    <t>Total / 1</t>
  </si>
  <si>
    <t>[0,2[</t>
  </si>
  <si>
    <t>[2,4[</t>
  </si>
  <si>
    <t>[4,6[</t>
  </si>
  <si>
    <t>[6,8[</t>
  </si>
  <si>
    <t>[8,10]</t>
  </si>
  <si>
    <t>[8,10[</t>
  </si>
  <si>
    <t>[10,12[</t>
  </si>
  <si>
    <t>[12,14[</t>
  </si>
  <si>
    <t>Cliquer ici pour commencez l'encodage.</t>
  </si>
  <si>
    <t>Langue d'immersion en deuxième année</t>
  </si>
  <si>
    <r>
      <t>Évaluation externe non certificative
Formation géographique et historique - 2015
3</t>
    </r>
    <r>
      <rPr>
        <b/>
        <vertAlign val="superscript"/>
        <sz val="14"/>
        <rFont val="Arial"/>
        <family val="2"/>
      </rPr>
      <t>e</t>
    </r>
    <r>
      <rPr>
        <b/>
        <sz val="14"/>
        <rFont val="Arial"/>
        <family val="2"/>
      </rPr>
      <t xml:space="preserve"> année secondaire</t>
    </r>
  </si>
  <si>
    <t>Cette grille a été conçue dans le cadre de l'évaluation externe en formation géographique et formation historique</t>
  </si>
  <si>
    <t xml:space="preserve">  Vous pouvez la choisir dans la liste déroulante prévue à cet effet.  </t>
  </si>
  <si>
    <t xml:space="preserve">* Vous devez aussi préciser la langue d'immersion pour chaque l'élève qui a suivi un enseignement en immersion en deuxième année. </t>
  </si>
  <si>
    <t>Olivier TILLIET: 02/690.85.36 ou olivier.tilliet@cfwb.be</t>
  </si>
  <si>
    <r>
      <t>2015 – 3</t>
    </r>
    <r>
      <rPr>
        <b/>
        <vertAlign val="superscript"/>
        <sz val="12"/>
        <color indexed="52"/>
        <rFont val="Arial"/>
        <family val="2"/>
      </rPr>
      <t>e</t>
    </r>
    <r>
      <rPr>
        <b/>
        <sz val="12"/>
        <color indexed="52"/>
        <rFont val="Arial"/>
        <family val="2"/>
      </rPr>
      <t xml:space="preserve"> année de l'enseignement secondaire (transition (G, TT, AT), qualification (Q))</t>
    </r>
  </si>
  <si>
    <t>Utiliser des repères spatiaux</t>
  </si>
  <si>
    <t>[0, 1[</t>
  </si>
  <si>
    <t>[1, 2[</t>
  </si>
  <si>
    <t>[2,2]</t>
  </si>
  <si>
    <t>* Une fois tous les items encodés, vous obtiendrez,dans l'onglet "Compétences", une série de scores pour chaque élève et pour votre classe .</t>
  </si>
  <si>
    <t>Léopold KROEMMER : 02/690.82.12 ou leopold.kroemmer@cfwb.be</t>
  </si>
  <si>
    <t xml:space="preserve">Proportion d'élèves ayant réussi l'item en FWB   </t>
  </si>
  <si>
    <t>a</t>
  </si>
  <si>
    <t>Élève
absent
totalité
épreuve</t>
  </si>
  <si>
    <t xml:space="preserve">Proportion d'élèves ayant réussi l'item complètement  </t>
  </si>
  <si>
    <t>Proportion d'élèves ayant réussi l'item complètement</t>
  </si>
  <si>
    <t>RÉSULTATS GLOBAUX DES ÉLÈVES</t>
  </si>
  <si>
    <t>Élèves en FWB</t>
  </si>
  <si>
    <t>Élèves hors ED</t>
  </si>
  <si>
    <t>Élèves ED</t>
  </si>
  <si>
    <t>Ma classe</t>
  </si>
  <si>
    <t>Sous-scores par compétence</t>
  </si>
  <si>
    <t>Hors ED</t>
  </si>
  <si>
    <t>ED</t>
  </si>
  <si>
    <t>De 0 à 9,9%</t>
  </si>
  <si>
    <t>De 10 à 19,9 %</t>
  </si>
  <si>
    <t>De 20 à 29,9 %</t>
  </si>
  <si>
    <t>De 30 à 39,9 %</t>
  </si>
  <si>
    <t>De 40 à 49,9 %</t>
  </si>
  <si>
    <t>De 50 à 59,9 %</t>
  </si>
  <si>
    <t>De 60 à 69,9 %</t>
  </si>
  <si>
    <t>De 70 à 79,9 %</t>
  </si>
  <si>
    <t>De 80 à 89,9 %</t>
  </si>
  <si>
    <t>De 90 à 100 %</t>
  </si>
  <si>
    <t>Position de votre classe si celle-ci se trouve dans une implantation ne bénéficiant pas d'un encadrement différencié</t>
  </si>
  <si>
    <t>De 0 à 9,9 %</t>
  </si>
  <si>
    <t>Position de votre classe si celle-ci se trouve dans une implantation bénéficiant d'un encadrement différencié</t>
  </si>
  <si>
    <t>Pourcentage d'élèves ayant réussi l'item</t>
  </si>
  <si>
    <t>Item</t>
  </si>
  <si>
    <t>Total FWB</t>
  </si>
  <si>
    <t>Ensemble du test de géographie (44 items)</t>
  </si>
  <si>
    <t>Lire un paysage, une image géographique.</t>
  </si>
  <si>
    <t>Lire une carte, un plan.</t>
  </si>
  <si>
    <t>Utiliser des repères spatiaux et des représentations spatiales</t>
  </si>
  <si>
    <t>Les milieux naturels (identifier, caractériser, associer aux zones climatiques, identifier atouts et contraintes</t>
  </si>
  <si>
    <t>L'organisation de l'espace (caractériser ses fonctions, ses structurations, sa dynamique)</t>
  </si>
  <si>
    <t>Situation</t>
  </si>
  <si>
    <t>Utiliser des repères spatiaux et des représentatiopns spatiales.</t>
  </si>
  <si>
    <t>Localiser:orienter, situer.</t>
  </si>
  <si>
    <t>Les milieux naturels.</t>
  </si>
  <si>
    <t>L'organisation de l'espace.</t>
  </si>
  <si>
    <t>Ensemble du test d'Histoire (37 items)</t>
  </si>
  <si>
    <t>Lire une trace du passée</t>
  </si>
  <si>
    <t>structurer les résultats de sa recherche</t>
  </si>
  <si>
    <t>Utiliser de repères et des représentations du temps</t>
  </si>
  <si>
    <t>Graphique 1 - Distribution du score global des classes" hors ED" à l'épreuve de géographie</t>
  </si>
  <si>
    <t>Graphique 2 - Distribution du score global des classes "en ED" à l'épreuve de géographie</t>
  </si>
  <si>
    <t>Graphique 3 - Distribution du score global des classes" hors ED" à l'épreuve d'histoire</t>
  </si>
  <si>
    <t>Graphique 4 - Distribution du score global des classes "en ED" à l'épreuve d'histoire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</si>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</sst>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2"/>
      <color indexed="52"/>
      <name val="Arial"/>
      <family val="2"/>
    </font>
    <font>
      <sz val="10"/>
      <color indexed="52"/>
      <name val="Arial"/>
      <family val="2"/>
    </font>
    <font>
      <b/>
      <sz val="14"/>
      <color indexed="9"/>
      <name val="Arial"/>
      <family val="2"/>
    </font>
    <font>
      <sz val="10"/>
      <color indexed="63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vertAlign val="superscript"/>
      <sz val="12"/>
      <color indexed="52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rgb="FFE3378A"/>
      <name val="Arial"/>
      <family val="2"/>
    </font>
    <font>
      <b/>
      <sz val="24"/>
      <color rgb="FFE3378A"/>
      <name val="Arial"/>
      <family val="2"/>
    </font>
    <font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59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 style="medium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59"/>
      </bottom>
      <diagonal/>
    </border>
    <border>
      <left/>
      <right/>
      <top style="medium">
        <color indexed="64"/>
      </top>
      <bottom style="medium">
        <color indexed="59"/>
      </bottom>
      <diagonal/>
    </border>
    <border>
      <left style="medium">
        <color indexed="64"/>
      </left>
      <right/>
      <top style="medium">
        <color indexed="59"/>
      </top>
      <bottom style="thin">
        <color indexed="59"/>
      </bottom>
      <diagonal/>
    </border>
    <border>
      <left/>
      <right style="medium">
        <color indexed="64"/>
      </right>
      <top style="medium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59"/>
      </bottom>
      <diagonal/>
    </border>
    <border>
      <left/>
      <right/>
      <top style="medium">
        <color indexed="64"/>
      </top>
      <bottom style="thick">
        <color indexed="59"/>
      </bottom>
      <diagonal/>
    </border>
    <border>
      <left/>
      <right style="medium">
        <color indexed="64"/>
      </right>
      <top style="medium">
        <color indexed="64"/>
      </top>
      <bottom style="thick">
        <color indexed="59"/>
      </bottom>
      <diagonal/>
    </border>
    <border>
      <left/>
      <right style="medium">
        <color indexed="64"/>
      </right>
      <top style="thick">
        <color indexed="5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59"/>
      </bottom>
      <diagonal/>
    </border>
    <border>
      <left/>
      <right style="medium">
        <color indexed="64"/>
      </right>
      <top/>
      <bottom style="medium">
        <color indexed="59"/>
      </bottom>
      <diagonal/>
    </border>
    <border>
      <left style="thin">
        <color indexed="64"/>
      </left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83">
    <xf numFmtId="0" fontId="0" fillId="0" borderId="0" xfId="0"/>
    <xf numFmtId="49" fontId="5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Protection="1">
      <protection hidden="1"/>
    </xf>
    <xf numFmtId="1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4" fillId="0" borderId="0" xfId="0" applyFont="1" applyFill="1" applyProtection="1">
      <protection hidden="1"/>
    </xf>
    <xf numFmtId="9" fontId="4" fillId="0" borderId="0" xfId="2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1" fontId="5" fillId="0" borderId="0" xfId="0" applyNumberFormat="1" applyFont="1" applyBorder="1" applyProtection="1">
      <protection hidden="1"/>
    </xf>
    <xf numFmtId="1" fontId="6" fillId="0" borderId="0" xfId="0" applyNumberFormat="1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/>
    <xf numFmtId="0" fontId="0" fillId="0" borderId="0" xfId="0" applyFill="1"/>
    <xf numFmtId="0" fontId="11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6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8" fillId="2" borderId="5" xfId="0" applyFont="1" applyFill="1" applyBorder="1" applyAlignment="1" applyProtection="1">
      <alignment horizontal="center" vertical="center" textRotation="90"/>
      <protection hidden="1"/>
    </xf>
    <xf numFmtId="0" fontId="10" fillId="2" borderId="5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9" fontId="4" fillId="2" borderId="0" xfId="2" applyFont="1" applyFill="1" applyProtection="1"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16" fillId="2" borderId="8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4" fillId="2" borderId="0" xfId="0" applyFont="1" applyFill="1" applyAlignment="1" applyProtection="1">
      <alignment shrinkToFit="1"/>
      <protection hidden="1"/>
    </xf>
    <xf numFmtId="49" fontId="5" fillId="0" borderId="0" xfId="0" applyNumberFormat="1" applyFont="1" applyAlignment="1" applyProtection="1">
      <alignment shrinkToFit="1"/>
      <protection hidden="1"/>
    </xf>
    <xf numFmtId="1" fontId="5" fillId="0" borderId="0" xfId="0" applyNumberFormat="1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0" fontId="14" fillId="2" borderId="0" xfId="0" applyFont="1" applyFill="1" applyBorder="1" applyAlignment="1" applyProtection="1">
      <alignment horizontal="right" indent="1"/>
      <protection hidden="1"/>
    </xf>
    <xf numFmtId="0" fontId="14" fillId="2" borderId="9" xfId="0" applyFont="1" applyFill="1" applyBorder="1" applyAlignment="1" applyProtection="1">
      <alignment horizontal="right" indent="1"/>
      <protection hidden="1"/>
    </xf>
    <xf numFmtId="0" fontId="10" fillId="2" borderId="0" xfId="0" applyFont="1" applyFill="1" applyBorder="1" applyProtection="1">
      <protection hidden="1"/>
    </xf>
    <xf numFmtId="0" fontId="14" fillId="2" borderId="10" xfId="0" applyFont="1" applyFill="1" applyBorder="1" applyAlignment="1" applyProtection="1">
      <alignment horizontal="right" indent="1"/>
      <protection hidden="1"/>
    </xf>
    <xf numFmtId="0" fontId="3" fillId="2" borderId="0" xfId="0" applyFont="1" applyFill="1" applyBorder="1" applyAlignment="1" applyProtection="1">
      <alignment horizontal="right" indent="1"/>
      <protection hidden="1"/>
    </xf>
    <xf numFmtId="0" fontId="6" fillId="2" borderId="11" xfId="0" applyFont="1" applyFill="1" applyBorder="1" applyProtection="1">
      <protection hidden="1"/>
    </xf>
    <xf numFmtId="9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horizontal="right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0" fillId="3" borderId="6" xfId="0" applyFill="1" applyBorder="1" applyAlignment="1">
      <alignment horizontal="center"/>
    </xf>
    <xf numFmtId="0" fontId="21" fillId="0" borderId="0" xfId="0" applyFont="1" applyFill="1" applyAlignment="1" applyProtection="1"/>
    <xf numFmtId="0" fontId="14" fillId="0" borderId="0" xfId="0" applyFont="1" applyFill="1" applyProtection="1"/>
    <xf numFmtId="0" fontId="14" fillId="0" borderId="0" xfId="0" applyFont="1" applyProtection="1"/>
    <xf numFmtId="0" fontId="28" fillId="0" borderId="0" xfId="0" applyFont="1" applyFill="1" applyProtection="1"/>
    <xf numFmtId="0" fontId="29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22" fillId="0" borderId="0" xfId="0" applyFont="1" applyFill="1" applyProtection="1"/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 wrapText="1"/>
    </xf>
    <xf numFmtId="0" fontId="22" fillId="3" borderId="0" xfId="0" applyFont="1" applyFill="1" applyProtection="1"/>
    <xf numFmtId="0" fontId="22" fillId="3" borderId="0" xfId="0" applyFont="1" applyFill="1" applyAlignment="1" applyProtection="1">
      <alignment horizontal="left" wrapText="1"/>
    </xf>
    <xf numFmtId="0" fontId="17" fillId="3" borderId="0" xfId="0" applyFont="1" applyFill="1" applyProtection="1"/>
    <xf numFmtId="0" fontId="4" fillId="3" borderId="0" xfId="0" applyFont="1" applyFill="1" applyProtection="1"/>
    <xf numFmtId="0" fontId="23" fillId="0" borderId="0" xfId="0" applyFont="1" applyFill="1" applyProtection="1"/>
    <xf numFmtId="0" fontId="17" fillId="0" borderId="0" xfId="0" applyFont="1" applyFill="1" applyProtection="1"/>
    <xf numFmtId="0" fontId="24" fillId="0" borderId="0" xfId="0" applyFont="1" applyFill="1" applyProtection="1"/>
    <xf numFmtId="9" fontId="14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27" fillId="2" borderId="17" xfId="0" applyFont="1" applyFill="1" applyBorder="1" applyAlignment="1" applyProtection="1">
      <alignment horizontal="center" vertical="center" textRotation="90" shrinkToFit="1"/>
      <protection hidden="1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0" fillId="5" borderId="6" xfId="0" applyFill="1" applyBorder="1"/>
    <xf numFmtId="0" fontId="15" fillId="2" borderId="0" xfId="0" applyFont="1" applyFill="1" applyBorder="1" applyProtection="1">
      <protection hidden="1"/>
    </xf>
    <xf numFmtId="0" fontId="10" fillId="2" borderId="22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164" fontId="7" fillId="2" borderId="9" xfId="0" applyNumberFormat="1" applyFont="1" applyFill="1" applyBorder="1" applyAlignment="1" applyProtection="1">
      <alignment vertical="center" wrapText="1"/>
      <protection hidden="1"/>
    </xf>
    <xf numFmtId="9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shrinkToFit="1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 shrinkToFit="1"/>
      <protection locked="0"/>
    </xf>
    <xf numFmtId="0" fontId="1" fillId="2" borderId="15" xfId="0" applyFont="1" applyFill="1" applyBorder="1" applyAlignment="1" applyProtection="1">
      <alignment horizont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6" xfId="0" applyFont="1" applyFill="1" applyBorder="1" applyProtection="1">
      <protection hidden="1"/>
    </xf>
    <xf numFmtId="0" fontId="7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6" xfId="0" applyNumberFormat="1" applyFont="1" applyFill="1" applyBorder="1" applyAlignment="1" applyProtection="1">
      <alignment horizontal="right"/>
    </xf>
    <xf numFmtId="0" fontId="7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40" xfId="0" applyFont="1" applyFill="1" applyBorder="1" applyAlignment="1" applyProtection="1">
      <alignment horizontal="center" vertical="center"/>
      <protection hidden="1"/>
    </xf>
    <xf numFmtId="0" fontId="11" fillId="2" borderId="41" xfId="0" applyFont="1" applyFill="1" applyBorder="1" applyAlignment="1" applyProtection="1">
      <alignment horizontal="center" vertical="center"/>
      <protection hidden="1"/>
    </xf>
    <xf numFmtId="0" fontId="11" fillId="2" borderId="4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shrinkToFit="1"/>
      <protection locked="0"/>
    </xf>
    <xf numFmtId="0" fontId="1" fillId="2" borderId="3" xfId="0" applyFont="1" applyFill="1" applyBorder="1" applyAlignment="1" applyProtection="1">
      <alignment horizontal="right" shrinkToFit="1"/>
      <protection locked="0"/>
    </xf>
    <xf numFmtId="9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0" xfId="0" applyNumberFormat="1" applyFont="1" applyFill="1" applyBorder="1" applyProtection="1">
      <protection hidden="1"/>
    </xf>
    <xf numFmtId="1" fontId="5" fillId="2" borderId="0" xfId="0" applyNumberFormat="1" applyFont="1" applyFill="1" applyBorder="1" applyAlignment="1" applyProtection="1">
      <alignment shrinkToFit="1"/>
      <protection hidden="1"/>
    </xf>
    <xf numFmtId="1" fontId="5" fillId="2" borderId="0" xfId="0" applyNumberFormat="1" applyFont="1" applyFill="1" applyBorder="1" applyAlignment="1" applyProtection="1">
      <alignment vertical="center"/>
      <protection hidden="1"/>
    </xf>
    <xf numFmtId="1" fontId="6" fillId="2" borderId="0" xfId="0" applyNumberFormat="1" applyFont="1" applyFill="1" applyBorder="1" applyProtection="1">
      <protection hidden="1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hidden="1"/>
    </xf>
    <xf numFmtId="1" fontId="7" fillId="2" borderId="0" xfId="0" applyNumberFormat="1" applyFont="1" applyFill="1" applyBorder="1" applyAlignment="1" applyProtection="1">
      <alignment horizontal="center"/>
      <protection hidden="1"/>
    </xf>
    <xf numFmtId="9" fontId="7" fillId="2" borderId="0" xfId="0" applyNumberFormat="1" applyFont="1" applyFill="1" applyBorder="1" applyAlignment="1" applyProtection="1">
      <alignment horizontal="center"/>
      <protection hidden="1"/>
    </xf>
    <xf numFmtId="9" fontId="7" fillId="2" borderId="0" xfId="0" applyNumberFormat="1" applyFont="1" applyFill="1" applyBorder="1" applyAlignment="1" applyProtection="1">
      <alignment horizontal="center"/>
    </xf>
    <xf numFmtId="9" fontId="4" fillId="2" borderId="0" xfId="2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Protection="1">
      <protection hidden="1"/>
    </xf>
    <xf numFmtId="0" fontId="4" fillId="2" borderId="13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Alignment="1" applyProtection="1">
      <alignment horizontal="right"/>
      <protection hidden="1"/>
    </xf>
    <xf numFmtId="0" fontId="3" fillId="2" borderId="10" xfId="0" applyFont="1" applyFill="1" applyBorder="1" applyProtection="1">
      <protection hidden="1"/>
    </xf>
    <xf numFmtId="0" fontId="3" fillId="2" borderId="9" xfId="0" applyFont="1" applyFill="1" applyBorder="1" applyAlignment="1" applyProtection="1">
      <alignment horizontal="right"/>
      <protection hidden="1"/>
    </xf>
    <xf numFmtId="0" fontId="4" fillId="2" borderId="10" xfId="0" applyFont="1" applyFill="1" applyBorder="1" applyProtection="1">
      <protection hidden="1"/>
    </xf>
    <xf numFmtId="0" fontId="4" fillId="2" borderId="9" xfId="0" applyFont="1" applyFill="1" applyBorder="1" applyAlignment="1" applyProtection="1">
      <alignment horizontal="right"/>
      <protection hidden="1"/>
    </xf>
    <xf numFmtId="0" fontId="4" fillId="2" borderId="43" xfId="0" applyFont="1" applyFill="1" applyBorder="1" applyAlignment="1" applyProtection="1">
      <alignment vertical="center"/>
      <protection hidden="1"/>
    </xf>
    <xf numFmtId="0" fontId="14" fillId="2" borderId="44" xfId="0" applyFont="1" applyFill="1" applyBorder="1" applyAlignment="1" applyProtection="1">
      <alignment horizontal="right" vertical="center"/>
      <protection hidden="1"/>
    </xf>
    <xf numFmtId="0" fontId="30" fillId="2" borderId="19" xfId="0" applyFont="1" applyFill="1" applyBorder="1" applyAlignment="1" applyProtection="1">
      <alignment vertical="center"/>
      <protection hidden="1"/>
    </xf>
    <xf numFmtId="49" fontId="3" fillId="2" borderId="9" xfId="0" applyNumberFormat="1" applyFont="1" applyFill="1" applyBorder="1" applyAlignment="1" applyProtection="1">
      <alignment vertical="center" wrapText="1"/>
      <protection hidden="1"/>
    </xf>
    <xf numFmtId="49" fontId="4" fillId="0" borderId="0" xfId="0" applyNumberFormat="1" applyFont="1" applyBorder="1" applyProtection="1">
      <protection hidden="1"/>
    </xf>
    <xf numFmtId="49" fontId="5" fillId="0" borderId="0" xfId="0" applyNumberFormat="1" applyFont="1" applyBorder="1" applyProtection="1">
      <protection hidden="1"/>
    </xf>
    <xf numFmtId="0" fontId="3" fillId="6" borderId="45" xfId="0" applyFont="1" applyFill="1" applyBorder="1" applyAlignment="1" applyProtection="1">
      <alignment horizontal="center" vertical="center"/>
      <protection hidden="1"/>
    </xf>
    <xf numFmtId="0" fontId="3" fillId="6" borderId="46" xfId="0" applyFont="1" applyFill="1" applyBorder="1" applyAlignment="1" applyProtection="1">
      <alignment horizontal="center"/>
      <protection hidden="1"/>
    </xf>
    <xf numFmtId="0" fontId="3" fillId="6" borderId="34" xfId="0" applyFont="1" applyFill="1" applyBorder="1" applyAlignment="1" applyProtection="1">
      <alignment horizontal="center"/>
      <protection hidden="1"/>
    </xf>
    <xf numFmtId="0" fontId="3" fillId="6" borderId="23" xfId="0" applyFont="1" applyFill="1" applyBorder="1" applyAlignment="1" applyProtection="1">
      <alignment horizontal="center"/>
      <protection hidden="1"/>
    </xf>
    <xf numFmtId="1" fontId="9" fillId="6" borderId="30" xfId="0" applyNumberFormat="1" applyFont="1" applyFill="1" applyBorder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protection hidden="1"/>
    </xf>
    <xf numFmtId="9" fontId="9" fillId="6" borderId="24" xfId="0" applyNumberFormat="1" applyFont="1" applyFill="1" applyBorder="1" applyAlignment="1" applyProtection="1">
      <alignment horizontal="center"/>
      <protection hidden="1"/>
    </xf>
    <xf numFmtId="0" fontId="3" fillId="6" borderId="47" xfId="0" applyFont="1" applyFill="1" applyBorder="1" applyAlignment="1" applyProtection="1">
      <alignment horizontal="center" vertical="center" shrinkToFit="1"/>
      <protection hidden="1"/>
    </xf>
    <xf numFmtId="0" fontId="3" fillId="6" borderId="48" xfId="0" applyFont="1" applyFill="1" applyBorder="1" applyAlignment="1" applyProtection="1">
      <alignment horizontal="center" vertical="center" shrinkToFit="1"/>
      <protection hidden="1"/>
    </xf>
    <xf numFmtId="0" fontId="3" fillId="6" borderId="34" xfId="0" applyFont="1" applyFill="1" applyBorder="1" applyAlignment="1" applyProtection="1">
      <alignment horizontal="center" vertical="center" shrinkToFit="1"/>
      <protection hidden="1"/>
    </xf>
    <xf numFmtId="0" fontId="3" fillId="6" borderId="23" xfId="0" applyFont="1" applyFill="1" applyBorder="1" applyAlignment="1" applyProtection="1">
      <alignment horizontal="center" vertical="center" shrinkToFit="1"/>
      <protection hidden="1"/>
    </xf>
    <xf numFmtId="1" fontId="7" fillId="6" borderId="30" xfId="0" applyNumberFormat="1" applyFont="1" applyFill="1" applyBorder="1" applyAlignment="1" applyProtection="1">
      <alignment horizontal="center"/>
      <protection hidden="1"/>
    </xf>
    <xf numFmtId="9" fontId="7" fillId="6" borderId="24" xfId="0" applyNumberFormat="1" applyFont="1" applyFill="1" applyBorder="1" applyAlignment="1" applyProtection="1">
      <alignment horizontal="center"/>
      <protection hidden="1"/>
    </xf>
    <xf numFmtId="0" fontId="3" fillId="7" borderId="45" xfId="0" applyFont="1" applyFill="1" applyBorder="1" applyAlignment="1" applyProtection="1">
      <alignment horizontal="center" vertical="center" shrinkToFit="1"/>
      <protection hidden="1"/>
    </xf>
    <xf numFmtId="0" fontId="3" fillId="7" borderId="19" xfId="0" applyFont="1" applyFill="1" applyBorder="1" applyAlignment="1" applyProtection="1">
      <alignment horizontal="center" vertical="center" shrinkToFit="1"/>
      <protection hidden="1"/>
    </xf>
    <xf numFmtId="0" fontId="3" fillId="7" borderId="34" xfId="0" applyFont="1" applyFill="1" applyBorder="1" applyAlignment="1" applyProtection="1">
      <alignment horizontal="center" vertical="center" shrinkToFit="1"/>
      <protection hidden="1"/>
    </xf>
    <xf numFmtId="0" fontId="3" fillId="7" borderId="44" xfId="0" applyFont="1" applyFill="1" applyBorder="1" applyAlignment="1" applyProtection="1">
      <alignment horizontal="center" vertical="center" shrinkToFit="1"/>
      <protection hidden="1"/>
    </xf>
    <xf numFmtId="1" fontId="7" fillId="7" borderId="30" xfId="0" applyNumberFormat="1" applyFont="1" applyFill="1" applyBorder="1" applyAlignment="1" applyProtection="1">
      <alignment horizontal="center"/>
      <protection hidden="1"/>
    </xf>
    <xf numFmtId="0" fontId="3" fillId="7" borderId="26" xfId="0" applyFont="1" applyFill="1" applyBorder="1" applyAlignment="1" applyProtection="1">
      <protection hidden="1"/>
    </xf>
    <xf numFmtId="9" fontId="7" fillId="7" borderId="24" xfId="0" applyNumberFormat="1" applyFont="1" applyFill="1" applyBorder="1" applyAlignment="1" applyProtection="1">
      <alignment horizontal="center"/>
      <protection hidden="1"/>
    </xf>
    <xf numFmtId="0" fontId="3" fillId="6" borderId="49" xfId="0" applyFont="1" applyFill="1" applyBorder="1" applyAlignment="1" applyProtection="1">
      <alignment vertical="center"/>
      <protection hidden="1"/>
    </xf>
    <xf numFmtId="0" fontId="14" fillId="6" borderId="50" xfId="0" applyFont="1" applyFill="1" applyBorder="1" applyAlignment="1" applyProtection="1">
      <alignment vertical="center"/>
      <protection hidden="1"/>
    </xf>
    <xf numFmtId="0" fontId="14" fillId="6" borderId="9" xfId="0" applyFont="1" applyFill="1" applyBorder="1" applyAlignment="1" applyProtection="1">
      <alignment horizontal="right" vertical="center"/>
      <protection hidden="1"/>
    </xf>
    <xf numFmtId="0" fontId="7" fillId="6" borderId="51" xfId="0" applyFont="1" applyFill="1" applyBorder="1" applyAlignment="1" applyProtection="1">
      <alignment vertical="center" wrapText="1"/>
      <protection hidden="1"/>
    </xf>
    <xf numFmtId="0" fontId="7" fillId="6" borderId="52" xfId="0" applyFont="1" applyFill="1" applyBorder="1" applyAlignment="1" applyProtection="1">
      <alignment vertical="center" wrapText="1"/>
      <protection hidden="1"/>
    </xf>
    <xf numFmtId="0" fontId="19" fillId="6" borderId="16" xfId="0" applyFont="1" applyFill="1" applyBorder="1" applyAlignment="1" applyProtection="1">
      <alignment vertical="center" wrapText="1"/>
      <protection hidden="1"/>
    </xf>
    <xf numFmtId="0" fontId="7" fillId="6" borderId="16" xfId="0" applyFont="1" applyFill="1" applyBorder="1" applyAlignment="1" applyProtection="1">
      <alignment vertical="center" wrapText="1"/>
      <protection hidden="1"/>
    </xf>
    <xf numFmtId="0" fontId="3" fillId="6" borderId="33" xfId="0" applyFont="1" applyFill="1" applyBorder="1" applyAlignment="1" applyProtection="1">
      <alignment horizontal="center" vertical="center" shrinkToFit="1"/>
      <protection hidden="1"/>
    </xf>
    <xf numFmtId="0" fontId="3" fillId="6" borderId="29" xfId="0" applyFont="1" applyFill="1" applyBorder="1" applyAlignment="1" applyProtection="1">
      <alignment horizontal="center" vertical="center" shrinkToFit="1"/>
      <protection hidden="1"/>
    </xf>
    <xf numFmtId="0" fontId="3" fillId="6" borderId="37" xfId="0" applyFont="1" applyFill="1" applyBorder="1" applyAlignment="1" applyProtection="1">
      <alignment horizontal="center" vertical="center" shrinkToFit="1"/>
      <protection hidden="1"/>
    </xf>
    <xf numFmtId="0" fontId="3" fillId="6" borderId="27" xfId="0" applyFont="1" applyFill="1" applyBorder="1" applyAlignment="1" applyProtection="1">
      <alignment horizontal="center" vertical="center" shrinkToFit="1"/>
      <protection hidden="1"/>
    </xf>
    <xf numFmtId="0" fontId="3" fillId="6" borderId="36" xfId="0" applyFont="1" applyFill="1" applyBorder="1" applyAlignment="1" applyProtection="1">
      <alignment horizontal="center" vertical="center" shrinkToFit="1"/>
      <protection hidden="1"/>
    </xf>
    <xf numFmtId="0" fontId="3" fillId="6" borderId="39" xfId="0" applyFont="1" applyFill="1" applyBorder="1" applyAlignment="1" applyProtection="1">
      <alignment horizontal="center" vertical="center" shrinkToFit="1"/>
      <protection hidden="1"/>
    </xf>
    <xf numFmtId="0" fontId="3" fillId="4" borderId="53" xfId="0" applyFont="1" applyFill="1" applyBorder="1" applyProtection="1">
      <protection hidden="1"/>
    </xf>
    <xf numFmtId="0" fontId="7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3" xfId="0" applyFont="1" applyFill="1" applyBorder="1" applyAlignment="1" applyProtection="1">
      <alignment horizontal="left"/>
      <protection hidden="1"/>
    </xf>
    <xf numFmtId="0" fontId="3" fillId="7" borderId="33" xfId="0" applyFont="1" applyFill="1" applyBorder="1" applyAlignment="1" applyProtection="1">
      <alignment horizontal="left"/>
      <protection hidden="1"/>
    </xf>
    <xf numFmtId="0" fontId="1" fillId="0" borderId="6" xfId="0" applyNumberFormat="1" applyFont="1" applyBorder="1" applyAlignment="1" applyProtection="1">
      <alignment shrinkToFit="1"/>
      <protection hidden="1"/>
    </xf>
    <xf numFmtId="0" fontId="1" fillId="0" borderId="6" xfId="0" applyNumberFormat="1" applyFont="1" applyBorder="1" applyAlignment="1" applyProtection="1">
      <alignment vertical="center"/>
      <protection hidden="1"/>
    </xf>
    <xf numFmtId="0" fontId="1" fillId="0" borderId="6" xfId="0" applyNumberFormat="1" applyFont="1" applyBorder="1" applyProtection="1">
      <protection hidden="1"/>
    </xf>
    <xf numFmtId="49" fontId="1" fillId="0" borderId="0" xfId="0" applyNumberFormat="1" applyFont="1" applyBorder="1" applyProtection="1">
      <protection hidden="1"/>
    </xf>
    <xf numFmtId="1" fontId="7" fillId="2" borderId="0" xfId="0" applyNumberFormat="1" applyFont="1" applyFill="1" applyBorder="1" applyAlignment="1" applyProtection="1">
      <protection hidden="1"/>
    </xf>
    <xf numFmtId="0" fontId="3" fillId="6" borderId="21" xfId="0" applyFont="1" applyFill="1" applyBorder="1" applyAlignment="1" applyProtection="1">
      <alignment horizontal="center" vertical="center" shrinkToFit="1"/>
      <protection hidden="1"/>
    </xf>
    <xf numFmtId="0" fontId="3" fillId="6" borderId="31" xfId="0" applyFont="1" applyFill="1" applyBorder="1" applyAlignment="1" applyProtection="1">
      <alignment horizontal="center" vertical="center" shrinkToFit="1"/>
      <protection hidden="1"/>
    </xf>
    <xf numFmtId="0" fontId="3" fillId="6" borderId="32" xfId="0" applyFont="1" applyFill="1" applyBorder="1" applyAlignment="1" applyProtection="1">
      <alignment horizontal="center" vertical="center" shrinkToFit="1"/>
      <protection hidden="1"/>
    </xf>
    <xf numFmtId="0" fontId="3" fillId="6" borderId="53" xfId="0" applyFont="1" applyFill="1" applyBorder="1" applyAlignment="1" applyProtection="1">
      <alignment horizontal="center" vertical="center" shrinkToFit="1"/>
      <protection hidden="1"/>
    </xf>
    <xf numFmtId="0" fontId="3" fillId="6" borderId="4" xfId="0" applyFont="1" applyFill="1" applyBorder="1" applyAlignment="1" applyProtection="1">
      <alignment horizontal="center" vertical="center" shrinkToFit="1"/>
      <protection hidden="1"/>
    </xf>
    <xf numFmtId="0" fontId="3" fillId="6" borderId="56" xfId="0" applyFont="1" applyFill="1" applyBorder="1" applyAlignment="1" applyProtection="1">
      <alignment horizontal="center" vertical="center" shrinkToFit="1"/>
      <protection hidden="1"/>
    </xf>
    <xf numFmtId="0" fontId="3" fillId="7" borderId="21" xfId="0" applyFont="1" applyFill="1" applyBorder="1" applyAlignment="1" applyProtection="1">
      <alignment horizontal="center" vertical="center" shrinkToFit="1"/>
      <protection hidden="1"/>
    </xf>
    <xf numFmtId="0" fontId="3" fillId="7" borderId="31" xfId="0" applyFont="1" applyFill="1" applyBorder="1" applyAlignment="1" applyProtection="1">
      <alignment horizontal="center" vertical="center" shrinkToFit="1"/>
      <protection hidden="1"/>
    </xf>
    <xf numFmtId="0" fontId="3" fillId="7" borderId="32" xfId="0" applyFont="1" applyFill="1" applyBorder="1" applyAlignment="1" applyProtection="1">
      <alignment horizontal="center" vertical="center" shrinkToFit="1"/>
      <protection hidden="1"/>
    </xf>
    <xf numFmtId="0" fontId="3" fillId="7" borderId="53" xfId="0" applyFont="1" applyFill="1" applyBorder="1" applyAlignment="1" applyProtection="1">
      <alignment horizontal="center" vertical="center" shrinkToFit="1"/>
      <protection hidden="1"/>
    </xf>
    <xf numFmtId="0" fontId="3" fillId="7" borderId="4" xfId="0" applyFont="1" applyFill="1" applyBorder="1" applyAlignment="1" applyProtection="1">
      <alignment horizontal="center" vertical="center" shrinkToFit="1"/>
      <protection hidden="1"/>
    </xf>
    <xf numFmtId="0" fontId="3" fillId="7" borderId="56" xfId="0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Border="1" applyProtection="1">
      <protection hidden="1"/>
    </xf>
    <xf numFmtId="0" fontId="3" fillId="7" borderId="33" xfId="0" applyFont="1" applyFill="1" applyBorder="1" applyAlignment="1" applyProtection="1">
      <alignment horizontal="center" vertical="center" shrinkToFit="1"/>
      <protection hidden="1"/>
    </xf>
    <xf numFmtId="0" fontId="3" fillId="7" borderId="29" xfId="0" applyFont="1" applyFill="1" applyBorder="1" applyAlignment="1" applyProtection="1">
      <alignment horizontal="center" vertical="center" shrinkToFit="1"/>
      <protection hidden="1"/>
    </xf>
    <xf numFmtId="0" fontId="3" fillId="7" borderId="30" xfId="0" applyFont="1" applyFill="1" applyBorder="1" applyAlignment="1" applyProtection="1">
      <alignment horizontal="center" vertical="center" shrinkToFit="1"/>
      <protection hidden="1"/>
    </xf>
    <xf numFmtId="0" fontId="3" fillId="7" borderId="27" xfId="0" applyFont="1" applyFill="1" applyBorder="1" applyAlignment="1" applyProtection="1">
      <alignment horizontal="center" vertical="center" shrinkToFit="1"/>
      <protection hidden="1"/>
    </xf>
    <xf numFmtId="0" fontId="3" fillId="7" borderId="36" xfId="0" applyFont="1" applyFill="1" applyBorder="1" applyAlignment="1" applyProtection="1">
      <alignment horizontal="center" vertical="center" shrinkToFit="1"/>
      <protection hidden="1"/>
    </xf>
    <xf numFmtId="0" fontId="3" fillId="7" borderId="39" xfId="0" applyFont="1" applyFill="1" applyBorder="1" applyAlignment="1" applyProtection="1">
      <alignment horizontal="center" vertical="center" shrinkToFit="1"/>
      <protection hidden="1"/>
    </xf>
    <xf numFmtId="0" fontId="3" fillId="7" borderId="12" xfId="0" applyFont="1" applyFill="1" applyBorder="1" applyAlignment="1" applyProtection="1">
      <alignment horizontal="center" vertical="center" shrinkToFit="1"/>
      <protection hidden="1"/>
    </xf>
    <xf numFmtId="0" fontId="3" fillId="7" borderId="25" xfId="0" applyFont="1" applyFill="1" applyBorder="1" applyAlignment="1" applyProtection="1">
      <alignment horizontal="center" vertical="center" shrinkToFit="1"/>
      <protection hidden="1"/>
    </xf>
    <xf numFmtId="49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3" fillId="8" borderId="33" xfId="0" applyFont="1" applyFill="1" applyBorder="1" applyAlignment="1" applyProtection="1">
      <alignment horizontal="center" vertical="center" shrinkToFit="1"/>
      <protection hidden="1"/>
    </xf>
    <xf numFmtId="0" fontId="3" fillId="8" borderId="37" xfId="0" applyFont="1" applyFill="1" applyBorder="1" applyAlignment="1" applyProtection="1">
      <alignment horizontal="center" vertical="center" shrinkToFit="1"/>
      <protection hidden="1"/>
    </xf>
    <xf numFmtId="0" fontId="3" fillId="8" borderId="27" xfId="0" applyFont="1" applyFill="1" applyBorder="1" applyAlignment="1" applyProtection="1">
      <alignment horizontal="center" vertical="center" shrinkToFit="1"/>
      <protection hidden="1"/>
    </xf>
    <xf numFmtId="0" fontId="3" fillId="8" borderId="39" xfId="0" applyFont="1" applyFill="1" applyBorder="1" applyAlignment="1" applyProtection="1">
      <alignment horizontal="center" vertical="center" shrinkToFit="1"/>
      <protection hidden="1"/>
    </xf>
    <xf numFmtId="0" fontId="3" fillId="9" borderId="33" xfId="0" applyFont="1" applyFill="1" applyBorder="1" applyAlignment="1" applyProtection="1">
      <alignment horizontal="center" vertical="center" shrinkToFit="1"/>
      <protection hidden="1"/>
    </xf>
    <xf numFmtId="0" fontId="3" fillId="9" borderId="29" xfId="0" applyFont="1" applyFill="1" applyBorder="1" applyAlignment="1" applyProtection="1">
      <alignment horizontal="center" vertical="center" shrinkToFit="1"/>
      <protection hidden="1"/>
    </xf>
    <xf numFmtId="0" fontId="3" fillId="9" borderId="37" xfId="0" applyFont="1" applyFill="1" applyBorder="1" applyAlignment="1" applyProtection="1">
      <alignment horizontal="center" vertical="center" shrinkToFit="1"/>
      <protection hidden="1"/>
    </xf>
    <xf numFmtId="0" fontId="3" fillId="9" borderId="27" xfId="0" applyFont="1" applyFill="1" applyBorder="1" applyAlignment="1" applyProtection="1">
      <alignment horizontal="center" vertical="center" shrinkToFit="1"/>
      <protection hidden="1"/>
    </xf>
    <xf numFmtId="0" fontId="3" fillId="9" borderId="36" xfId="0" applyFont="1" applyFill="1" applyBorder="1" applyAlignment="1" applyProtection="1">
      <alignment horizontal="center" vertical="center" shrinkToFit="1"/>
      <protection hidden="1"/>
    </xf>
    <xf numFmtId="0" fontId="3" fillId="9" borderId="39" xfId="0" applyFont="1" applyFill="1" applyBorder="1" applyAlignment="1" applyProtection="1">
      <alignment horizontal="center" vertical="center" shrinkToFit="1"/>
      <protection hidden="1"/>
    </xf>
    <xf numFmtId="0" fontId="3" fillId="9" borderId="21" xfId="0" applyFont="1" applyFill="1" applyBorder="1" applyAlignment="1" applyProtection="1">
      <alignment horizontal="center" vertical="center" shrinkToFit="1"/>
      <protection hidden="1"/>
    </xf>
    <xf numFmtId="0" fontId="3" fillId="9" borderId="31" xfId="0" applyFont="1" applyFill="1" applyBorder="1" applyAlignment="1" applyProtection="1">
      <alignment horizontal="center" vertical="center" shrinkToFit="1"/>
      <protection hidden="1"/>
    </xf>
    <xf numFmtId="0" fontId="3" fillId="9" borderId="32" xfId="0" applyFont="1" applyFill="1" applyBorder="1" applyAlignment="1" applyProtection="1">
      <alignment horizontal="center" vertical="center" shrinkToFit="1"/>
      <protection hidden="1"/>
    </xf>
    <xf numFmtId="0" fontId="3" fillId="9" borderId="26" xfId="0" applyFont="1" applyFill="1" applyBorder="1" applyAlignment="1" applyProtection="1">
      <alignment horizontal="center" vertical="center" shrinkToFit="1"/>
      <protection hidden="1"/>
    </xf>
    <xf numFmtId="0" fontId="3" fillId="5" borderId="33" xfId="0" applyFont="1" applyFill="1" applyBorder="1" applyAlignment="1" applyProtection="1">
      <alignment horizontal="center" vertical="center" shrinkToFit="1"/>
      <protection hidden="1"/>
    </xf>
    <xf numFmtId="0" fontId="3" fillId="5" borderId="29" xfId="0" applyFont="1" applyFill="1" applyBorder="1" applyAlignment="1" applyProtection="1">
      <alignment horizontal="center" vertical="center" shrinkToFit="1"/>
      <protection hidden="1"/>
    </xf>
    <xf numFmtId="0" fontId="3" fillId="5" borderId="30" xfId="0" applyFont="1" applyFill="1" applyBorder="1" applyAlignment="1" applyProtection="1">
      <alignment horizontal="center" vertical="center" shrinkToFit="1"/>
      <protection hidden="1"/>
    </xf>
    <xf numFmtId="0" fontId="3" fillId="5" borderId="27" xfId="0" applyFont="1" applyFill="1" applyBorder="1" applyAlignment="1" applyProtection="1">
      <alignment horizontal="center" vertical="center" shrinkToFit="1"/>
      <protection hidden="1"/>
    </xf>
    <xf numFmtId="0" fontId="3" fillId="5" borderId="36" xfId="0" applyFont="1" applyFill="1" applyBorder="1" applyAlignment="1" applyProtection="1">
      <alignment horizontal="center" vertical="center" shrinkToFit="1"/>
      <protection hidden="1"/>
    </xf>
    <xf numFmtId="0" fontId="3" fillId="5" borderId="25" xfId="0" applyFont="1" applyFill="1" applyBorder="1" applyAlignment="1" applyProtection="1">
      <alignment horizontal="center" vertical="center" shrinkToFit="1"/>
      <protection hidden="1"/>
    </xf>
    <xf numFmtId="0" fontId="3" fillId="10" borderId="57" xfId="0" applyFont="1" applyFill="1" applyBorder="1" applyAlignment="1" applyProtection="1">
      <alignment horizontal="center" vertical="center" shrinkToFit="1"/>
      <protection hidden="1"/>
    </xf>
    <xf numFmtId="0" fontId="3" fillId="10" borderId="41" xfId="0" applyFont="1" applyFill="1" applyBorder="1" applyAlignment="1" applyProtection="1">
      <alignment horizontal="center" vertical="center" shrinkToFit="1"/>
      <protection hidden="1"/>
    </xf>
    <xf numFmtId="0" fontId="3" fillId="8" borderId="29" xfId="0" applyFont="1" applyFill="1" applyBorder="1" applyAlignment="1" applyProtection="1">
      <alignment horizontal="center" vertical="center" shrinkToFit="1"/>
      <protection hidden="1"/>
    </xf>
    <xf numFmtId="0" fontId="3" fillId="8" borderId="30" xfId="0" applyFont="1" applyFill="1" applyBorder="1" applyAlignment="1" applyProtection="1">
      <alignment horizontal="center" vertical="center" shrinkToFit="1"/>
      <protection hidden="1"/>
    </xf>
    <xf numFmtId="0" fontId="3" fillId="8" borderId="36" xfId="0" applyFont="1" applyFill="1" applyBorder="1" applyAlignment="1" applyProtection="1">
      <alignment horizontal="center" vertical="center" shrinkToFit="1"/>
      <protection hidden="1"/>
    </xf>
    <xf numFmtId="0" fontId="3" fillId="8" borderId="25" xfId="0" applyFont="1" applyFill="1" applyBorder="1" applyAlignment="1" applyProtection="1">
      <alignment horizontal="center" vertical="center" shrinkToFit="1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14" fillId="6" borderId="27" xfId="0" applyFont="1" applyFill="1" applyBorder="1" applyAlignment="1" applyProtection="1">
      <alignment horizontal="center" vertical="center" shrinkToFit="1"/>
      <protection hidden="1"/>
    </xf>
    <xf numFmtId="0" fontId="14" fillId="6" borderId="36" xfId="0" applyFont="1" applyFill="1" applyBorder="1" applyAlignment="1" applyProtection="1">
      <alignment horizontal="center" vertical="center" shrinkToFit="1"/>
      <protection hidden="1"/>
    </xf>
    <xf numFmtId="0" fontId="14" fillId="6" borderId="25" xfId="0" applyFont="1" applyFill="1" applyBorder="1" applyAlignment="1" applyProtection="1">
      <alignment horizontal="center" vertical="center" shrinkToFit="1"/>
      <protection hidden="1"/>
    </xf>
    <xf numFmtId="1" fontId="1" fillId="2" borderId="0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0" fontId="3" fillId="6" borderId="58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7" borderId="58" xfId="0" applyFont="1" applyFill="1" applyBorder="1" applyAlignment="1" applyProtection="1">
      <alignment horizontal="center" vertical="center"/>
      <protection hidden="1"/>
    </xf>
    <xf numFmtId="0" fontId="3" fillId="7" borderId="32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center" vertical="center"/>
      <protection hidden="1"/>
    </xf>
    <xf numFmtId="0" fontId="3" fillId="8" borderId="6" xfId="0" applyFont="1" applyFill="1" applyBorder="1" applyAlignment="1" applyProtection="1">
      <alignment horizontal="center" vertical="center"/>
      <protection hidden="1"/>
    </xf>
    <xf numFmtId="0" fontId="3" fillId="9" borderId="6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10" borderId="6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shrinkToFit="1"/>
      <protection locked="0"/>
    </xf>
    <xf numFmtId="0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shrinkToFit="1"/>
      <protection locked="0"/>
    </xf>
    <xf numFmtId="0" fontId="1" fillId="2" borderId="2" xfId="0" applyFont="1" applyFill="1" applyBorder="1" applyAlignment="1" applyProtection="1">
      <alignment shrinkToFit="1"/>
      <protection locked="0"/>
    </xf>
    <xf numFmtId="0" fontId="1" fillId="2" borderId="1" xfId="0" applyFont="1" applyFill="1" applyBorder="1" applyAlignment="1" applyProtection="1">
      <alignment horizontal="right" shrinkToFit="1"/>
      <protection locked="0"/>
    </xf>
    <xf numFmtId="0" fontId="11" fillId="2" borderId="3" xfId="0" applyFont="1" applyFill="1" applyBorder="1" applyAlignment="1" applyProtection="1">
      <alignment shrinkToFit="1"/>
      <protection locked="0"/>
    </xf>
    <xf numFmtId="0" fontId="11" fillId="2" borderId="59" xfId="0" applyFont="1" applyFill="1" applyBorder="1" applyAlignment="1" applyProtection="1">
      <alignment shrinkToFit="1"/>
      <protection locked="0"/>
    </xf>
    <xf numFmtId="0" fontId="11" fillId="2" borderId="60" xfId="0" applyFont="1" applyFill="1" applyBorder="1" applyAlignment="1" applyProtection="1">
      <alignment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59" xfId="0" applyFont="1" applyFill="1" applyBorder="1" applyAlignment="1" applyProtection="1">
      <alignment horizontal="center" vertical="center" shrinkToFit="1"/>
      <protection locked="0"/>
    </xf>
    <xf numFmtId="0" fontId="11" fillId="2" borderId="59" xfId="0" applyFont="1" applyFill="1" applyBorder="1" applyAlignment="1" applyProtection="1">
      <alignment horizontal="center" vertical="center" shrinkToFit="1"/>
      <protection locked="0"/>
    </xf>
    <xf numFmtId="0" fontId="11" fillId="2" borderId="60" xfId="0" applyFont="1" applyFill="1" applyBorder="1" applyAlignment="1" applyProtection="1">
      <alignment horizontal="center" vertical="center" shrinkToFit="1"/>
      <protection locked="0"/>
    </xf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8" borderId="6" xfId="0" applyNumberFormat="1" applyFill="1" applyBorder="1"/>
    <xf numFmtId="0" fontId="0" fillId="9" borderId="6" xfId="0" applyFill="1" applyBorder="1"/>
    <xf numFmtId="0" fontId="0" fillId="10" borderId="6" xfId="0" applyFill="1" applyBorder="1"/>
    <xf numFmtId="9" fontId="0" fillId="6" borderId="6" xfId="0" applyNumberFormat="1" applyFill="1" applyBorder="1"/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right" shrinkToFit="1"/>
      <protection locked="0"/>
    </xf>
    <xf numFmtId="0" fontId="3" fillId="2" borderId="16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shrinkToFit="1"/>
      <protection hidden="1"/>
    </xf>
    <xf numFmtId="0" fontId="36" fillId="10" borderId="0" xfId="0" applyFont="1" applyFill="1" applyAlignment="1" applyProtection="1"/>
    <xf numFmtId="0" fontId="37" fillId="10" borderId="0" xfId="0" applyFont="1" applyFill="1" applyAlignment="1"/>
    <xf numFmtId="0" fontId="0" fillId="0" borderId="0" xfId="0" applyAlignment="1"/>
    <xf numFmtId="0" fontId="1" fillId="2" borderId="31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62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Protection="1"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Protection="1">
      <protection hidden="1"/>
    </xf>
    <xf numFmtId="0" fontId="11" fillId="2" borderId="7" xfId="0" applyFont="1" applyFill="1" applyBorder="1" applyProtection="1">
      <protection hidden="1"/>
    </xf>
    <xf numFmtId="0" fontId="6" fillId="2" borderId="63" xfId="0" applyFont="1" applyFill="1" applyBorder="1" applyProtection="1">
      <protection hidden="1"/>
    </xf>
    <xf numFmtId="0" fontId="1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/>
      <protection hidden="1"/>
    </xf>
    <xf numFmtId="1" fontId="7" fillId="5" borderId="6" xfId="0" applyNumberFormat="1" applyFont="1" applyFill="1" applyBorder="1" applyAlignment="1" applyProtection="1">
      <protection hidden="1"/>
    </xf>
    <xf numFmtId="1" fontId="1" fillId="2" borderId="6" xfId="0" applyNumberFormat="1" applyFont="1" applyFill="1" applyBorder="1" applyProtection="1"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Protection="1">
      <protection hidden="1"/>
    </xf>
    <xf numFmtId="49" fontId="1" fillId="0" borderId="65" xfId="0" applyNumberFormat="1" applyFont="1" applyBorder="1" applyProtection="1">
      <protection hidden="1"/>
    </xf>
    <xf numFmtId="1" fontId="5" fillId="0" borderId="61" xfId="0" applyNumberFormat="1" applyFont="1" applyBorder="1" applyProtection="1">
      <protection hidden="1"/>
    </xf>
    <xf numFmtId="9" fontId="7" fillId="4" borderId="24" xfId="0" applyNumberFormat="1" applyFont="1" applyFill="1" applyBorder="1" applyAlignment="1" applyProtection="1">
      <alignment horizontal="center"/>
    </xf>
    <xf numFmtId="9" fontId="7" fillId="4" borderId="62" xfId="0" applyNumberFormat="1" applyFont="1" applyFill="1" applyBorder="1" applyAlignment="1" applyProtection="1">
      <alignment horizontal="center"/>
    </xf>
    <xf numFmtId="9" fontId="7" fillId="4" borderId="6" xfId="0" applyNumberFormat="1" applyFont="1" applyFill="1" applyBorder="1" applyAlignment="1" applyProtection="1">
      <alignment horizontal="center"/>
    </xf>
    <xf numFmtId="49" fontId="4" fillId="0" borderId="6" xfId="0" applyNumberFormat="1" applyFont="1" applyBorder="1" applyProtection="1">
      <protection hidden="1"/>
    </xf>
    <xf numFmtId="1" fontId="4" fillId="0" borderId="6" xfId="0" applyNumberFormat="1" applyFont="1" applyBorder="1" applyProtection="1">
      <protection hidden="1"/>
    </xf>
    <xf numFmtId="49" fontId="4" fillId="0" borderId="6" xfId="0" applyNumberFormat="1" applyFont="1" applyBorder="1" applyAlignment="1" applyProtection="1">
      <alignment shrinkToFit="1"/>
      <protection hidden="1"/>
    </xf>
    <xf numFmtId="1" fontId="4" fillId="0" borderId="6" xfId="0" applyNumberFormat="1" applyFont="1" applyBorder="1" applyAlignment="1" applyProtection="1">
      <alignment shrinkToFit="1"/>
      <protection hidden="1"/>
    </xf>
    <xf numFmtId="49" fontId="4" fillId="0" borderId="6" xfId="0" applyNumberFormat="1" applyFont="1" applyBorder="1" applyAlignment="1" applyProtection="1">
      <alignment vertical="center"/>
      <protection hidden="1"/>
    </xf>
    <xf numFmtId="1" fontId="4" fillId="0" borderId="6" xfId="0" applyNumberFormat="1" applyFont="1" applyBorder="1" applyAlignment="1" applyProtection="1">
      <alignment vertical="center"/>
      <protection hidden="1"/>
    </xf>
    <xf numFmtId="49" fontId="1" fillId="0" borderId="6" xfId="0" applyNumberFormat="1" applyFont="1" applyBorder="1" applyProtection="1">
      <protection hidden="1"/>
    </xf>
    <xf numFmtId="1" fontId="1" fillId="0" borderId="6" xfId="0" applyNumberFormat="1" applyFont="1" applyBorder="1" applyProtection="1">
      <protection hidden="1"/>
    </xf>
    <xf numFmtId="49" fontId="1" fillId="0" borderId="6" xfId="0" applyNumberFormat="1" applyFont="1" applyBorder="1" applyAlignment="1" applyProtection="1">
      <alignment shrinkToFit="1"/>
      <protection hidden="1"/>
    </xf>
    <xf numFmtId="1" fontId="1" fillId="0" borderId="6" xfId="0" applyNumberFormat="1" applyFont="1" applyBorder="1" applyAlignment="1" applyProtection="1">
      <alignment shrinkToFit="1"/>
      <protection hidden="1"/>
    </xf>
    <xf numFmtId="49" fontId="1" fillId="0" borderId="6" xfId="0" applyNumberFormat="1" applyFont="1" applyBorder="1" applyAlignment="1" applyProtection="1">
      <alignment vertical="center"/>
      <protection hidden="1"/>
    </xf>
    <xf numFmtId="1" fontId="1" fillId="0" borderId="6" xfId="0" applyNumberFormat="1" applyFont="1" applyBorder="1" applyAlignment="1" applyProtection="1">
      <alignment vertical="center"/>
      <protection hidden="1"/>
    </xf>
    <xf numFmtId="0" fontId="7" fillId="2" borderId="66" xfId="0" applyFont="1" applyFill="1" applyBorder="1" applyAlignment="1" applyProtection="1">
      <alignment horizontal="right"/>
      <protection hidden="1"/>
    </xf>
    <xf numFmtId="9" fontId="38" fillId="2" borderId="0" xfId="0" applyNumberFormat="1" applyFont="1" applyFill="1" applyBorder="1" applyAlignment="1" applyProtection="1">
      <alignment horizontal="center"/>
    </xf>
    <xf numFmtId="1" fontId="7" fillId="6" borderId="6" xfId="0" applyNumberFormat="1" applyFont="1" applyFill="1" applyBorder="1" applyAlignment="1" applyProtection="1"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1" fontId="7" fillId="7" borderId="6" xfId="0" applyNumberFormat="1" applyFont="1" applyFill="1" applyBorder="1" applyAlignment="1" applyProtection="1">
      <protection hidden="1"/>
    </xf>
    <xf numFmtId="0" fontId="3" fillId="7" borderId="6" xfId="0" applyFont="1" applyFill="1" applyBorder="1" applyAlignment="1" applyProtection="1">
      <alignment horizontal="left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protection hidden="1"/>
    </xf>
    <xf numFmtId="2" fontId="3" fillId="6" borderId="6" xfId="0" applyNumberFormat="1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protection hidden="1"/>
    </xf>
    <xf numFmtId="2" fontId="3" fillId="7" borderId="6" xfId="0" applyNumberFormat="1" applyFont="1" applyFill="1" applyBorder="1" applyAlignment="1" applyProtection="1">
      <alignment horizontal="center"/>
      <protection hidden="1"/>
    </xf>
    <xf numFmtId="0" fontId="1" fillId="0" borderId="31" xfId="0" applyNumberFormat="1" applyFont="1" applyBorder="1" applyProtection="1">
      <protection hidden="1"/>
    </xf>
    <xf numFmtId="0" fontId="1" fillId="0" borderId="31" xfId="0" applyNumberFormat="1" applyFont="1" applyBorder="1" applyAlignment="1" applyProtection="1">
      <alignment shrinkToFit="1"/>
      <protection hidden="1"/>
    </xf>
    <xf numFmtId="0" fontId="1" fillId="0" borderId="32" xfId="0" applyNumberFormat="1" applyFont="1" applyBorder="1" applyAlignment="1" applyProtection="1">
      <alignment shrinkToFit="1"/>
      <protection hidden="1"/>
    </xf>
    <xf numFmtId="1" fontId="1" fillId="2" borderId="31" xfId="0" applyNumberFormat="1" applyFont="1" applyFill="1" applyBorder="1" applyProtection="1">
      <protection hidden="1"/>
    </xf>
    <xf numFmtId="0" fontId="4" fillId="0" borderId="6" xfId="0" applyFont="1" applyBorder="1" applyAlignment="1" applyProtection="1">
      <alignment shrinkToFit="1"/>
      <protection hidden="1"/>
    </xf>
    <xf numFmtId="0" fontId="4" fillId="0" borderId="6" xfId="0" applyNumberFormat="1" applyFont="1" applyBorder="1" applyAlignment="1" applyProtection="1">
      <alignment shrinkToFit="1"/>
      <protection hidden="1"/>
    </xf>
    <xf numFmtId="1" fontId="1" fillId="2" borderId="6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protection hidden="1"/>
    </xf>
    <xf numFmtId="1" fontId="7" fillId="8" borderId="6" xfId="0" applyNumberFormat="1" applyFont="1" applyFill="1" applyBorder="1" applyAlignment="1" applyProtection="1">
      <protection hidden="1"/>
    </xf>
    <xf numFmtId="0" fontId="3" fillId="8" borderId="6" xfId="0" applyFont="1" applyFill="1" applyBorder="1" applyAlignment="1" applyProtection="1">
      <alignment horizontal="left"/>
      <protection hidden="1"/>
    </xf>
    <xf numFmtId="0" fontId="3" fillId="8" borderId="6" xfId="0" applyFont="1" applyFill="1" applyBorder="1" applyAlignment="1" applyProtection="1">
      <alignment horizontal="center"/>
      <protection hidden="1"/>
    </xf>
    <xf numFmtId="1" fontId="7" fillId="9" borderId="6" xfId="0" applyNumberFormat="1" applyFont="1" applyFill="1" applyBorder="1" applyAlignment="1" applyProtection="1">
      <protection hidden="1"/>
    </xf>
    <xf numFmtId="0" fontId="3" fillId="9" borderId="6" xfId="0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0" fontId="3" fillId="8" borderId="6" xfId="0" applyFont="1" applyFill="1" applyBorder="1" applyAlignment="1" applyProtection="1">
      <protection hidden="1"/>
    </xf>
    <xf numFmtId="2" fontId="3" fillId="8" borderId="6" xfId="0" applyNumberFormat="1" applyFont="1" applyFill="1" applyBorder="1" applyAlignment="1" applyProtection="1">
      <alignment horizontal="center"/>
      <protection hidden="1"/>
    </xf>
    <xf numFmtId="0" fontId="3" fillId="9" borderId="6" xfId="0" applyFont="1" applyFill="1" applyBorder="1" applyAlignment="1" applyProtection="1">
      <protection hidden="1"/>
    </xf>
    <xf numFmtId="0" fontId="3" fillId="5" borderId="6" xfId="0" applyFont="1" applyFill="1" applyBorder="1" applyAlignment="1" applyProtection="1">
      <protection hidden="1"/>
    </xf>
    <xf numFmtId="0" fontId="3" fillId="10" borderId="6" xfId="0" applyFont="1" applyFill="1" applyBorder="1" applyAlignment="1" applyProtection="1">
      <protection hidden="1"/>
    </xf>
    <xf numFmtId="9" fontId="7" fillId="10" borderId="6" xfId="0" applyNumberFormat="1" applyFont="1" applyFill="1" applyBorder="1" applyAlignment="1" applyProtection="1">
      <protection hidden="1"/>
    </xf>
    <xf numFmtId="0" fontId="4" fillId="0" borderId="67" xfId="0" applyFont="1" applyBorder="1" applyProtection="1">
      <protection hidden="1"/>
    </xf>
    <xf numFmtId="0" fontId="4" fillId="2" borderId="68" xfId="0" applyFont="1" applyFill="1" applyBorder="1" applyAlignment="1" applyProtection="1">
      <alignment horizontal="center" vertical="center"/>
      <protection hidden="1"/>
    </xf>
    <xf numFmtId="0" fontId="14" fillId="11" borderId="60" xfId="0" applyFont="1" applyFill="1" applyBorder="1" applyAlignment="1" applyProtection="1">
      <alignment horizontal="right" vertical="center"/>
      <protection hidden="1"/>
    </xf>
    <xf numFmtId="0" fontId="14" fillId="11" borderId="43" xfId="0" applyFont="1" applyFill="1" applyBorder="1" applyAlignment="1" applyProtection="1">
      <alignment horizontal="right" vertical="center"/>
      <protection hidden="1"/>
    </xf>
    <xf numFmtId="0" fontId="3" fillId="11" borderId="10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Protection="1"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27" fillId="2" borderId="64" xfId="0" applyFont="1" applyFill="1" applyBorder="1" applyAlignment="1" applyProtection="1">
      <alignment horizontal="center" vertical="center" textRotation="90" shrinkToFi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1" fillId="2" borderId="69" xfId="0" applyFont="1" applyFill="1" applyBorder="1" applyAlignment="1" applyProtection="1">
      <alignment horizontal="center"/>
      <protection hidden="1"/>
    </xf>
    <xf numFmtId="0" fontId="1" fillId="2" borderId="54" xfId="0" applyFont="1" applyFill="1" applyBorder="1" applyAlignment="1" applyProtection="1">
      <alignment horizontal="center"/>
      <protection hidden="1"/>
    </xf>
    <xf numFmtId="0" fontId="1" fillId="2" borderId="70" xfId="0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/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6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71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24" xfId="0" applyNumberFormat="1" applyFont="1" applyFill="1" applyBorder="1" applyAlignment="1" applyProtection="1">
      <alignment horizontal="center" vertical="center" wrapText="1"/>
      <protection hidden="1"/>
    </xf>
    <xf numFmtId="2" fontId="3" fillId="9" borderId="6" xfId="0" applyNumberFormat="1" applyFont="1" applyFill="1" applyBorder="1" applyAlignment="1" applyProtection="1">
      <alignment horizontal="center"/>
      <protection hidden="1"/>
    </xf>
    <xf numFmtId="2" fontId="3" fillId="5" borderId="6" xfId="0" applyNumberFormat="1" applyFont="1" applyFill="1" applyBorder="1" applyAlignment="1" applyProtection="1">
      <alignment horizontal="center"/>
      <protection hidden="1"/>
    </xf>
    <xf numFmtId="0" fontId="7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1" fillId="12" borderId="54" xfId="0" applyFont="1" applyFill="1" applyBorder="1" applyAlignment="1" applyProtection="1">
      <alignment horizontal="center"/>
      <protection hidden="1"/>
    </xf>
    <xf numFmtId="0" fontId="1" fillId="12" borderId="6" xfId="0" applyFont="1" applyFill="1" applyBorder="1" applyAlignment="1" applyProtection="1">
      <alignment horizontal="center"/>
      <protection hidden="1"/>
    </xf>
    <xf numFmtId="0" fontId="1" fillId="12" borderId="24" xfId="0" applyFont="1" applyFill="1" applyBorder="1" applyAlignment="1" applyProtection="1">
      <alignment horizontal="center"/>
      <protection hidden="1"/>
    </xf>
    <xf numFmtId="1" fontId="7" fillId="12" borderId="6" xfId="0" applyNumberFormat="1" applyFont="1" applyFill="1" applyBorder="1" applyAlignment="1" applyProtection="1">
      <protection hidden="1"/>
    </xf>
    <xf numFmtId="1" fontId="5" fillId="0" borderId="72" xfId="0" applyNumberFormat="1" applyFont="1" applyBorder="1" applyProtection="1">
      <protection hidden="1"/>
    </xf>
    <xf numFmtId="0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0" xfId="0" applyFont="1" applyFill="1" applyBorder="1" applyProtection="1">
      <protection hidden="1"/>
    </xf>
    <xf numFmtId="2" fontId="3" fillId="10" borderId="6" xfId="0" applyNumberFormat="1" applyFont="1" applyFill="1" applyBorder="1" applyAlignment="1" applyProtection="1">
      <protection hidden="1"/>
    </xf>
    <xf numFmtId="1" fontId="3" fillId="10" borderId="6" xfId="0" applyNumberFormat="1" applyFont="1" applyFill="1" applyBorder="1" applyAlignment="1" applyProtection="1">
      <protection hidden="1"/>
    </xf>
    <xf numFmtId="9" fontId="31" fillId="5" borderId="54" xfId="0" applyNumberFormat="1" applyFont="1" applyFill="1" applyBorder="1" applyAlignment="1" applyProtection="1">
      <alignment shrinkToFit="1"/>
      <protection hidden="1"/>
    </xf>
    <xf numFmtId="9" fontId="31" fillId="5" borderId="6" xfId="0" applyNumberFormat="1" applyFont="1" applyFill="1" applyBorder="1" applyAlignment="1" applyProtection="1">
      <alignment shrinkToFit="1"/>
      <protection hidden="1"/>
    </xf>
    <xf numFmtId="9" fontId="31" fillId="5" borderId="38" xfId="0" applyNumberFormat="1" applyFont="1" applyFill="1" applyBorder="1" applyAlignment="1" applyProtection="1">
      <alignment shrinkToFit="1"/>
      <protection hidden="1"/>
    </xf>
    <xf numFmtId="0" fontId="7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Protection="1">
      <protection hidden="1"/>
    </xf>
    <xf numFmtId="9" fontId="3" fillId="5" borderId="73" xfId="0" applyNumberFormat="1" applyFont="1" applyFill="1" applyBorder="1" applyAlignment="1" applyProtection="1">
      <alignment horizontal="center" vertical="center" wrapText="1" shrinkToFit="1"/>
      <protection hidden="1"/>
    </xf>
    <xf numFmtId="9" fontId="3" fillId="5" borderId="35" xfId="0" applyNumberFormat="1" applyFont="1" applyFill="1" applyBorder="1" applyAlignment="1" applyProtection="1">
      <alignment horizontal="center" vertical="center" wrapText="1" shrinkToFit="1"/>
      <protection hidden="1"/>
    </xf>
    <xf numFmtId="9" fontId="3" fillId="5" borderId="23" xfId="0" applyNumberFormat="1" applyFont="1" applyFill="1" applyBorder="1" applyAlignment="1" applyProtection="1">
      <alignment horizontal="center" vertical="center" wrapText="1" shrinkToFit="1"/>
      <protection hidden="1"/>
    </xf>
    <xf numFmtId="9" fontId="1" fillId="0" borderId="74" xfId="0" applyNumberFormat="1" applyFont="1" applyFill="1" applyBorder="1" applyAlignment="1" applyProtection="1">
      <alignment horizontal="center" vertical="center" shrinkToFit="1"/>
      <protection hidden="1"/>
    </xf>
    <xf numFmtId="0" fontId="3" fillId="9" borderId="25" xfId="0" applyFont="1" applyFill="1" applyBorder="1" applyAlignment="1" applyProtection="1">
      <alignment horizontal="center" vertical="center" shrinkToFit="1"/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11" fillId="0" borderId="10" xfId="0" applyFont="1" applyBorder="1" applyAlignment="1" applyProtection="1">
      <alignment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27" fillId="2" borderId="42" xfId="0" applyFont="1" applyFill="1" applyBorder="1" applyAlignment="1" applyProtection="1">
      <alignment horizontal="center" vertical="center" textRotation="90" shrinkToFi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9" fontId="1" fillId="5" borderId="6" xfId="0" applyNumberFormat="1" applyFont="1" applyFill="1" applyBorder="1" applyAlignment="1" applyProtection="1">
      <alignment vertical="center"/>
      <protection hidden="1"/>
    </xf>
    <xf numFmtId="9" fontId="1" fillId="5" borderId="38" xfId="0" applyNumberFormat="1" applyFont="1" applyFill="1" applyBorder="1" applyAlignment="1" applyProtection="1">
      <alignment vertical="center"/>
      <protection hidden="1"/>
    </xf>
    <xf numFmtId="9" fontId="7" fillId="5" borderId="6" xfId="0" applyNumberFormat="1" applyFont="1" applyFill="1" applyBorder="1" applyAlignment="1" applyProtection="1">
      <protection hidden="1"/>
    </xf>
    <xf numFmtId="0" fontId="0" fillId="2" borderId="0" xfId="0" applyFill="1" applyBorder="1"/>
    <xf numFmtId="0" fontId="48" fillId="2" borderId="0" xfId="0" applyFont="1" applyFill="1" applyBorder="1"/>
    <xf numFmtId="0" fontId="53" fillId="2" borderId="83" xfId="0" applyFont="1" applyFill="1" applyBorder="1" applyAlignment="1">
      <alignment horizontal="left" vertical="center" wrapText="1"/>
    </xf>
    <xf numFmtId="9" fontId="52" fillId="2" borderId="82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vertical="center"/>
    </xf>
    <xf numFmtId="9" fontId="52" fillId="13" borderId="72" xfId="0" applyNumberFormat="1" applyFont="1" applyFill="1" applyBorder="1" applyAlignment="1">
      <alignment vertical="center"/>
    </xf>
    <xf numFmtId="9" fontId="0" fillId="0" borderId="0" xfId="0" applyNumberFormat="1"/>
    <xf numFmtId="0" fontId="52" fillId="13" borderId="72" xfId="0" applyFont="1" applyFill="1" applyBorder="1" applyAlignment="1">
      <alignment horizontal="center" vertical="center"/>
    </xf>
    <xf numFmtId="0" fontId="56" fillId="13" borderId="72" xfId="0" applyFont="1" applyFill="1" applyBorder="1" applyAlignment="1">
      <alignment horizontal="center" vertical="center"/>
    </xf>
    <xf numFmtId="0" fontId="52" fillId="13" borderId="82" xfId="0" applyFont="1" applyFill="1" applyBorder="1" applyAlignment="1">
      <alignment horizontal="center" vertical="center"/>
    </xf>
    <xf numFmtId="0" fontId="52" fillId="2" borderId="82" xfId="0" applyFont="1" applyFill="1" applyBorder="1" applyAlignment="1">
      <alignment horizontal="center" vertical="center"/>
    </xf>
    <xf numFmtId="0" fontId="52" fillId="18" borderId="72" xfId="0" applyFont="1" applyFill="1" applyBorder="1" applyAlignment="1">
      <alignment horizontal="center" vertical="center"/>
    </xf>
    <xf numFmtId="9" fontId="52" fillId="18" borderId="72" xfId="0" applyNumberFormat="1" applyFont="1" applyFill="1" applyBorder="1" applyAlignment="1">
      <alignment vertical="center"/>
    </xf>
    <xf numFmtId="0" fontId="52" fillId="18" borderId="84" xfId="0" applyFont="1" applyFill="1" applyBorder="1" applyAlignment="1">
      <alignment horizontal="center" vertical="center"/>
    </xf>
    <xf numFmtId="0" fontId="52" fillId="18" borderId="82" xfId="0" applyFont="1" applyFill="1" applyBorder="1" applyAlignment="1">
      <alignment horizontal="center" vertical="center"/>
    </xf>
    <xf numFmtId="0" fontId="52" fillId="13" borderId="0" xfId="0" applyFont="1" applyFill="1" applyBorder="1" applyAlignment="1">
      <alignment horizontal="center" vertical="center"/>
    </xf>
    <xf numFmtId="9" fontId="52" fillId="13" borderId="0" xfId="0" applyNumberFormat="1" applyFont="1" applyFill="1" applyBorder="1" applyAlignment="1">
      <alignment vertical="center"/>
    </xf>
    <xf numFmtId="0" fontId="0" fillId="18" borderId="32" xfId="0" applyFill="1" applyBorder="1" applyAlignment="1">
      <alignment horizontal="center" vertical="center"/>
    </xf>
    <xf numFmtId="0" fontId="0" fillId="18" borderId="83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3" borderId="72" xfId="0" applyFill="1" applyBorder="1" applyAlignment="1">
      <alignment horizontal="center" vertical="center"/>
    </xf>
    <xf numFmtId="0" fontId="0" fillId="18" borderId="38" xfId="0" applyFill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9" fontId="3" fillId="5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Border="1"/>
    <xf numFmtId="0" fontId="3" fillId="13" borderId="61" xfId="0" applyFont="1" applyFill="1" applyBorder="1" applyAlignment="1">
      <alignment horizontal="center"/>
    </xf>
    <xf numFmtId="0" fontId="0" fillId="2" borderId="10" xfId="0" applyFill="1" applyBorder="1"/>
    <xf numFmtId="0" fontId="44" fillId="4" borderId="97" xfId="0" applyFont="1" applyFill="1" applyBorder="1" applyAlignment="1">
      <alignment horizontal="center" vertical="center"/>
    </xf>
    <xf numFmtId="0" fontId="0" fillId="2" borderId="43" xfId="0" applyFill="1" applyBorder="1"/>
    <xf numFmtId="0" fontId="0" fillId="2" borderId="5" xfId="0" applyFill="1" applyBorder="1"/>
    <xf numFmtId="0" fontId="19" fillId="2" borderId="5" xfId="0" applyFont="1" applyFill="1" applyBorder="1" applyAlignment="1">
      <alignment horizontal="center" shrinkToFit="1"/>
    </xf>
    <xf numFmtId="0" fontId="19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45" fillId="2" borderId="43" xfId="0" applyFont="1" applyFill="1" applyBorder="1" applyAlignment="1">
      <alignment horizontal="left" vertical="center" wrapText="1" readingOrder="1"/>
    </xf>
    <xf numFmtId="0" fontId="45" fillId="2" borderId="5" xfId="0" applyFont="1" applyFill="1" applyBorder="1" applyAlignment="1">
      <alignment horizontal="left" vertical="center" wrapText="1" readingOrder="1"/>
    </xf>
    <xf numFmtId="0" fontId="31" fillId="13" borderId="0" xfId="0" applyFont="1" applyFill="1" applyBorder="1" applyAlignment="1">
      <alignment horizontal="center" vertical="center"/>
    </xf>
    <xf numFmtId="0" fontId="52" fillId="2" borderId="65" xfId="0" applyFont="1" applyFill="1" applyBorder="1"/>
    <xf numFmtId="0" fontId="52" fillId="2" borderId="0" xfId="0" applyFont="1" applyFill="1" applyBorder="1"/>
    <xf numFmtId="0" fontId="0" fillId="0" borderId="0" xfId="0" applyBorder="1" applyAlignment="1">
      <alignment horizontal="center"/>
    </xf>
    <xf numFmtId="0" fontId="52" fillId="21" borderId="72" xfId="0" applyFont="1" applyFill="1" applyBorder="1" applyAlignment="1">
      <alignment horizontal="center" vertical="center"/>
    </xf>
    <xf numFmtId="9" fontId="52" fillId="21" borderId="72" xfId="0" applyNumberFormat="1" applyFont="1" applyFill="1" applyBorder="1" applyAlignment="1">
      <alignment vertical="center"/>
    </xf>
    <xf numFmtId="0" fontId="0" fillId="21" borderId="0" xfId="0" applyFill="1" applyBorder="1" applyAlignment="1">
      <alignment horizontal="center"/>
    </xf>
    <xf numFmtId="0" fontId="0" fillId="21" borderId="0" xfId="0" applyFill="1" applyBorder="1"/>
    <xf numFmtId="0" fontId="52" fillId="21" borderId="82" xfId="0" applyFont="1" applyFill="1" applyBorder="1" applyAlignment="1">
      <alignment horizontal="center" vertical="center"/>
    </xf>
    <xf numFmtId="0" fontId="31" fillId="21" borderId="0" xfId="0" applyFont="1" applyFill="1" applyBorder="1" applyAlignment="1">
      <alignment horizontal="center" vertical="center"/>
    </xf>
    <xf numFmtId="0" fontId="48" fillId="2" borderId="10" xfId="0" applyFont="1" applyFill="1" applyBorder="1"/>
    <xf numFmtId="0" fontId="49" fillId="2" borderId="0" xfId="0" applyFont="1" applyFill="1" applyBorder="1" applyAlignment="1">
      <alignment horizontal="left" vertical="center" wrapText="1"/>
    </xf>
    <xf numFmtId="9" fontId="0" fillId="2" borderId="0" xfId="0" applyNumberFormat="1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2" borderId="9" xfId="0" applyFill="1" applyBorder="1"/>
    <xf numFmtId="0" fontId="50" fillId="0" borderId="10" xfId="0" applyFont="1" applyBorder="1" applyAlignment="1">
      <alignment horizontal="center"/>
    </xf>
    <xf numFmtId="0" fontId="51" fillId="14" borderId="0" xfId="0" applyFont="1" applyFill="1" applyBorder="1" applyAlignment="1">
      <alignment horizontal="center" vertical="center" wrapText="1"/>
    </xf>
    <xf numFmtId="0" fontId="51" fillId="14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13" borderId="10" xfId="0" applyFill="1" applyBorder="1"/>
    <xf numFmtId="0" fontId="0" fillId="13" borderId="0" xfId="0" applyFill="1" applyBorder="1"/>
    <xf numFmtId="0" fontId="0" fillId="13" borderId="9" xfId="0" applyFill="1" applyBorder="1"/>
    <xf numFmtId="0" fontId="51" fillId="15" borderId="10" xfId="0" applyFont="1" applyFill="1" applyBorder="1" applyAlignment="1">
      <alignment horizontal="right" vertical="center" wrapText="1"/>
    </xf>
    <xf numFmtId="0" fontId="51" fillId="15" borderId="0" xfId="0" applyFont="1" applyFill="1" applyBorder="1" applyAlignment="1">
      <alignment horizontal="center" vertical="center" wrapText="1"/>
    </xf>
    <xf numFmtId="0" fontId="51" fillId="15" borderId="0" xfId="0" applyFont="1" applyFill="1" applyBorder="1" applyAlignment="1">
      <alignment vertical="center" wrapText="1"/>
    </xf>
    <xf numFmtId="0" fontId="51" fillId="15" borderId="9" xfId="0" applyFont="1" applyFill="1" applyBorder="1" applyAlignment="1">
      <alignment vertical="center" wrapText="1"/>
    </xf>
    <xf numFmtId="0" fontId="52" fillId="2" borderId="9" xfId="0" applyFont="1" applyFill="1" applyBorder="1" applyAlignment="1">
      <alignment horizontal="center"/>
    </xf>
    <xf numFmtId="0" fontId="45" fillId="2" borderId="57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21" borderId="8" xfId="0" applyFill="1" applyBorder="1" applyAlignment="1">
      <alignment horizontal="center" vertical="center"/>
    </xf>
    <xf numFmtId="9" fontId="46" fillId="13" borderId="5" xfId="0" applyNumberFormat="1" applyFont="1" applyFill="1" applyBorder="1" applyAlignment="1">
      <alignment horizontal="center" vertical="center" wrapText="1"/>
    </xf>
    <xf numFmtId="9" fontId="46" fillId="13" borderId="5" xfId="0" applyNumberFormat="1" applyFont="1" applyFill="1" applyBorder="1" applyAlignment="1">
      <alignment horizontal="center" vertical="center"/>
    </xf>
    <xf numFmtId="0" fontId="51" fillId="14" borderId="0" xfId="0" applyFont="1" applyFill="1" applyBorder="1" applyAlignment="1">
      <alignment horizontal="left" vertical="center" wrapText="1"/>
    </xf>
    <xf numFmtId="0" fontId="51" fillId="14" borderId="9" xfId="0" applyFont="1" applyFill="1" applyBorder="1" applyAlignment="1">
      <alignment horizontal="left" vertical="center" wrapText="1"/>
    </xf>
    <xf numFmtId="0" fontId="51" fillId="15" borderId="0" xfId="0" applyFont="1" applyFill="1" applyBorder="1" applyAlignment="1">
      <alignment horizontal="left" vertical="center" wrapText="1"/>
    </xf>
    <xf numFmtId="0" fontId="0" fillId="21" borderId="5" xfId="0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9" fontId="52" fillId="18" borderId="84" xfId="0" applyNumberFormat="1" applyFont="1" applyFill="1" applyBorder="1" applyAlignment="1">
      <alignment horizontal="center" vertical="center"/>
    </xf>
    <xf numFmtId="9" fontId="52" fillId="18" borderId="82" xfId="0" applyNumberFormat="1" applyFont="1" applyFill="1" applyBorder="1" applyAlignment="1">
      <alignment horizontal="center" vertical="center"/>
    </xf>
    <xf numFmtId="0" fontId="52" fillId="21" borderId="101" xfId="0" applyFont="1" applyFill="1" applyBorder="1" applyAlignment="1">
      <alignment horizontal="center" vertical="center"/>
    </xf>
    <xf numFmtId="9" fontId="52" fillId="21" borderId="86" xfId="0" applyNumberFormat="1" applyFont="1" applyFill="1" applyBorder="1" applyAlignment="1">
      <alignment horizontal="center" vertical="center"/>
    </xf>
    <xf numFmtId="9" fontId="46" fillId="13" borderId="92" xfId="0" quotePrefix="1" applyNumberFormat="1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center"/>
    </xf>
    <xf numFmtId="0" fontId="51" fillId="15" borderId="0" xfId="0" applyFont="1" applyFill="1" applyBorder="1" applyAlignment="1">
      <alignment horizontal="right" vertical="center" wrapText="1"/>
    </xf>
    <xf numFmtId="0" fontId="45" fillId="2" borderId="83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31" fillId="2" borderId="54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46" fillId="13" borderId="44" xfId="0" applyNumberFormat="1" applyFont="1" applyFill="1" applyBorder="1" applyAlignment="1">
      <alignment horizontal="center" vertical="center"/>
    </xf>
    <xf numFmtId="0" fontId="52" fillId="2" borderId="102" xfId="0" applyFont="1" applyFill="1" applyBorder="1"/>
    <xf numFmtId="0" fontId="52" fillId="2" borderId="15" xfId="0" applyFont="1" applyFill="1" applyBorder="1" applyAlignment="1">
      <alignment horizontal="center"/>
    </xf>
    <xf numFmtId="0" fontId="0" fillId="18" borderId="8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9" fontId="3" fillId="0" borderId="74" xfId="0" applyNumberFormat="1" applyFont="1" applyFill="1" applyBorder="1" applyAlignment="1" applyProtection="1">
      <alignment horizontal="center" vertical="center" shrinkToFit="1"/>
      <protection hidden="1"/>
    </xf>
    <xf numFmtId="9" fontId="1" fillId="0" borderId="0" xfId="0" applyNumberFormat="1" applyFont="1" applyProtection="1">
      <protection hidden="1"/>
    </xf>
    <xf numFmtId="10" fontId="6" fillId="0" borderId="0" xfId="0" applyNumberFormat="1" applyFont="1" applyProtection="1">
      <protection hidden="1"/>
    </xf>
    <xf numFmtId="0" fontId="51" fillId="15" borderId="10" xfId="0" applyFont="1" applyFill="1" applyBorder="1" applyAlignment="1">
      <alignment horizontal="left" vertical="center" wrapText="1"/>
    </xf>
    <xf numFmtId="0" fontId="35" fillId="11" borderId="0" xfId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9" xfId="0" quotePrefix="1" applyFont="1" applyFill="1" applyBorder="1" applyAlignment="1" applyProtection="1">
      <alignment horizontal="center" vertical="center" wrapText="1"/>
      <protection hidden="1"/>
    </xf>
    <xf numFmtId="0" fontId="3" fillId="2" borderId="75" xfId="0" applyFont="1" applyFill="1" applyBorder="1" applyAlignment="1" applyProtection="1">
      <alignment horizontal="center" vertical="center" wrapText="1" shrinkToFit="1"/>
      <protection locked="0"/>
    </xf>
    <xf numFmtId="0" fontId="14" fillId="2" borderId="7" xfId="0" applyFont="1" applyFill="1" applyBorder="1" applyAlignment="1" applyProtection="1">
      <alignment horizontal="center" vertical="center" wrapText="1" shrinkToFit="1"/>
      <protection locked="0"/>
    </xf>
    <xf numFmtId="0" fontId="14" fillId="2" borderId="63" xfId="0" applyFont="1" applyFill="1" applyBorder="1" applyAlignment="1" applyProtection="1">
      <alignment horizontal="center" vertical="center" wrapText="1" shrinkToFit="1"/>
      <protection locked="0"/>
    </xf>
    <xf numFmtId="0" fontId="20" fillId="6" borderId="0" xfId="0" applyFont="1" applyFill="1" applyBorder="1" applyAlignment="1" applyProtection="1">
      <alignment horizontal="center" vertical="center" textRotation="90" wrapText="1"/>
      <protection hidden="1"/>
    </xf>
    <xf numFmtId="0" fontId="20" fillId="6" borderId="9" xfId="0" applyFont="1" applyFill="1" applyBorder="1" applyAlignment="1" applyProtection="1">
      <alignment horizontal="center" vertical="center" textRotation="90" wrapText="1"/>
      <protection hidden="1"/>
    </xf>
    <xf numFmtId="0" fontId="20" fillId="6" borderId="5" xfId="0" applyFont="1" applyFill="1" applyBorder="1" applyAlignment="1" applyProtection="1">
      <alignment horizontal="center" vertical="center" textRotation="90" wrapText="1"/>
      <protection hidden="1"/>
    </xf>
    <xf numFmtId="0" fontId="20" fillId="6" borderId="44" xfId="0" applyFont="1" applyFill="1" applyBorder="1" applyAlignment="1" applyProtection="1">
      <alignment horizontal="center" vertical="center" textRotation="90" wrapText="1"/>
      <protection hidden="1"/>
    </xf>
    <xf numFmtId="0" fontId="3" fillId="2" borderId="5" xfId="0" applyFont="1" applyFill="1" applyBorder="1" applyAlignment="1" applyProtection="1">
      <alignment horizontal="right" indent="1"/>
      <protection hidden="1"/>
    </xf>
    <xf numFmtId="0" fontId="3" fillId="2" borderId="44" xfId="0" applyFont="1" applyFill="1" applyBorder="1" applyAlignment="1" applyProtection="1">
      <alignment horizontal="right" indent="1"/>
      <protection hidden="1"/>
    </xf>
    <xf numFmtId="0" fontId="14" fillId="2" borderId="0" xfId="0" applyFont="1" applyFill="1" applyBorder="1" applyAlignment="1" applyProtection="1">
      <alignment horizontal="right" indent="1"/>
      <protection hidden="1"/>
    </xf>
    <xf numFmtId="0" fontId="14" fillId="2" borderId="9" xfId="0" applyFont="1" applyFill="1" applyBorder="1" applyAlignment="1" applyProtection="1">
      <alignment horizontal="right" indent="1"/>
      <protection hidden="1"/>
    </xf>
    <xf numFmtId="0" fontId="14" fillId="2" borderId="13" xfId="0" applyFont="1" applyFill="1" applyBorder="1" applyAlignment="1" applyProtection="1">
      <alignment horizontal="right" indent="1"/>
      <protection hidden="1"/>
    </xf>
    <xf numFmtId="0" fontId="14" fillId="2" borderId="19" xfId="0" applyFont="1" applyFill="1" applyBorder="1" applyAlignment="1" applyProtection="1">
      <alignment horizontal="right" indent="1"/>
      <protection hidden="1"/>
    </xf>
    <xf numFmtId="0" fontId="3" fillId="2" borderId="43" xfId="0" applyFont="1" applyFill="1" applyBorder="1" applyAlignment="1" applyProtection="1">
      <alignment horizontal="right"/>
      <protection hidden="1"/>
    </xf>
    <xf numFmtId="0" fontId="3" fillId="2" borderId="5" xfId="0" applyFont="1" applyFill="1" applyBorder="1" applyAlignment="1" applyProtection="1">
      <alignment horizontal="right"/>
      <protection hidden="1"/>
    </xf>
    <xf numFmtId="0" fontId="3" fillId="2" borderId="44" xfId="0" applyFont="1" applyFill="1" applyBorder="1" applyAlignment="1" applyProtection="1">
      <alignment horizontal="right"/>
      <protection hidden="1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63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right"/>
      <protection hidden="1"/>
    </xf>
    <xf numFmtId="0" fontId="3" fillId="2" borderId="13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Alignment="1" applyProtection="1">
      <alignment horizontal="right"/>
      <protection hidden="1"/>
    </xf>
    <xf numFmtId="0" fontId="3" fillId="11" borderId="75" xfId="0" applyFont="1" applyFill="1" applyBorder="1" applyAlignment="1" applyProtection="1">
      <alignment horizontal="center" vertical="center" wrapText="1" shrinkToFit="1"/>
    </xf>
    <xf numFmtId="0" fontId="14" fillId="11" borderId="7" xfId="0" applyFont="1" applyFill="1" applyBorder="1" applyAlignment="1" applyProtection="1">
      <alignment horizontal="center" vertical="center" wrapText="1" shrinkToFit="1"/>
    </xf>
    <xf numFmtId="0" fontId="7" fillId="6" borderId="76" xfId="0" quotePrefix="1" applyFont="1" applyFill="1" applyBorder="1" applyAlignment="1" applyProtection="1">
      <alignment horizontal="center" vertical="center" wrapText="1" shrinkToFit="1"/>
      <protection hidden="1"/>
    </xf>
    <xf numFmtId="0" fontId="7" fillId="6" borderId="60" xfId="0" quotePrefix="1" applyFont="1" applyFill="1" applyBorder="1" applyAlignment="1" applyProtection="1">
      <alignment horizontal="center" vertical="center" wrapText="1" shrinkToFit="1"/>
      <protection hidden="1"/>
    </xf>
    <xf numFmtId="0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7" xfId="0" applyBorder="1" applyAlignment="1">
      <alignment horizontal="center" vertical="center" wrapText="1"/>
    </xf>
    <xf numFmtId="0" fontId="17" fillId="10" borderId="75" xfId="0" applyFont="1" applyFill="1" applyBorder="1" applyAlignment="1" applyProtection="1">
      <alignment horizontal="center" vertical="center" wrapText="1"/>
      <protection hidden="1"/>
    </xf>
    <xf numFmtId="0" fontId="0" fillId="10" borderId="7" xfId="0" applyFill="1" applyBorder="1" applyAlignment="1">
      <alignment horizontal="center" vertical="center" wrapText="1"/>
    </xf>
    <xf numFmtId="0" fontId="0" fillId="10" borderId="63" xfId="0" applyFill="1" applyBorder="1" applyAlignment="1">
      <alignment horizontal="center" vertical="center" wrapText="1"/>
    </xf>
    <xf numFmtId="0" fontId="3" fillId="10" borderId="18" xfId="0" applyFont="1" applyFill="1" applyBorder="1" applyAlignment="1" applyProtection="1">
      <alignment horizontal="center" vertical="center" shrinkToFit="1"/>
      <protection hidden="1"/>
    </xf>
    <xf numFmtId="0" fontId="0" fillId="10" borderId="13" xfId="0" applyFill="1" applyBorder="1" applyAlignment="1">
      <alignment horizontal="center" vertical="center" shrinkToFit="1"/>
    </xf>
    <xf numFmtId="0" fontId="3" fillId="10" borderId="10" xfId="0" applyFont="1" applyFill="1" applyBorder="1" applyAlignment="1" applyProtection="1">
      <alignment horizontal="center" vertical="center" shrinkToFit="1"/>
      <protection hidden="1"/>
    </xf>
    <xf numFmtId="0" fontId="0" fillId="10" borderId="0" xfId="0" applyFill="1" applyAlignment="1">
      <alignment horizontal="center" vertical="center" shrinkToFit="1"/>
    </xf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8" xfId="0" applyBorder="1" applyAlignment="1">
      <alignment horizontal="center" vertical="center" wrapText="1"/>
    </xf>
    <xf numFmtId="0" fontId="17" fillId="5" borderId="75" xfId="0" applyFont="1" applyFill="1" applyBorder="1" applyAlignment="1" applyProtection="1">
      <alignment horizontal="center" vertical="center" wrapText="1"/>
      <protection hidden="1"/>
    </xf>
    <xf numFmtId="0" fontId="0" fillId="5" borderId="7" xfId="0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shrinkToFit="1"/>
      <protection hidden="1"/>
    </xf>
    <xf numFmtId="0" fontId="0" fillId="5" borderId="1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17" fillId="5" borderId="18" xfId="0" applyFon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shrinkToFit="1"/>
    </xf>
    <xf numFmtId="0" fontId="0" fillId="5" borderId="44" xfId="0" applyFill="1" applyBorder="1" applyAlignment="1">
      <alignment horizontal="center" vertical="center" shrinkToFit="1"/>
    </xf>
    <xf numFmtId="0" fontId="17" fillId="9" borderId="75" xfId="0" applyFont="1" applyFill="1" applyBorder="1" applyAlignment="1" applyProtection="1">
      <alignment horizontal="center" vertical="center" wrapText="1"/>
      <protection hidden="1"/>
    </xf>
    <xf numFmtId="0" fontId="0" fillId="9" borderId="7" xfId="0" applyFill="1" applyBorder="1" applyAlignment="1">
      <alignment horizontal="center" vertical="center" wrapText="1"/>
    </xf>
    <xf numFmtId="0" fontId="0" fillId="9" borderId="63" xfId="0" applyFill="1" applyBorder="1" applyAlignment="1">
      <alignment horizontal="center" vertical="center" wrapText="1"/>
    </xf>
    <xf numFmtId="0" fontId="3" fillId="9" borderId="18" xfId="0" applyFont="1" applyFill="1" applyBorder="1" applyAlignment="1" applyProtection="1">
      <alignment horizontal="center" vertical="center" shrinkToFit="1"/>
      <protection hidden="1"/>
    </xf>
    <xf numFmtId="0" fontId="0" fillId="9" borderId="19" xfId="0" applyFill="1" applyBorder="1" applyAlignment="1">
      <alignment horizontal="center" vertical="center" shrinkToFit="1"/>
    </xf>
    <xf numFmtId="0" fontId="0" fillId="9" borderId="10" xfId="0" applyFill="1" applyBorder="1" applyAlignment="1">
      <alignment horizontal="center" vertical="center" shrinkToFit="1"/>
    </xf>
    <xf numFmtId="0" fontId="0" fillId="9" borderId="9" xfId="0" applyFill="1" applyBorder="1" applyAlignment="1">
      <alignment horizontal="center" vertical="center" shrinkToFit="1"/>
    </xf>
    <xf numFmtId="0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 vertical="center" wrapText="1"/>
    </xf>
    <xf numFmtId="0" fontId="0" fillId="9" borderId="43" xfId="0" applyFill="1" applyBorder="1" applyAlignment="1">
      <alignment horizontal="center" vertical="center" shrinkToFit="1"/>
    </xf>
    <xf numFmtId="0" fontId="0" fillId="9" borderId="44" xfId="0" applyFill="1" applyBorder="1" applyAlignment="1">
      <alignment horizontal="center" vertical="center" shrinkToFit="1"/>
    </xf>
    <xf numFmtId="0" fontId="7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 wrapText="1"/>
    </xf>
    <xf numFmtId="0" fontId="17" fillId="8" borderId="18" xfId="0" applyFont="1" applyFill="1" applyBorder="1" applyAlignment="1" applyProtection="1">
      <alignment horizontal="center" vertical="center" wrapText="1"/>
      <protection hidden="1"/>
    </xf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3" fillId="8" borderId="18" xfId="0" applyFont="1" applyFill="1" applyBorder="1" applyAlignment="1" applyProtection="1">
      <alignment horizontal="center" vertical="center" shrinkToFit="1"/>
      <protection hidden="1"/>
    </xf>
    <xf numFmtId="0" fontId="0" fillId="8" borderId="19" xfId="0" applyFill="1" applyBorder="1" applyAlignment="1">
      <alignment horizontal="center" vertical="center" shrinkToFit="1"/>
    </xf>
    <xf numFmtId="0" fontId="0" fillId="8" borderId="43" xfId="0" applyFill="1" applyBorder="1" applyAlignment="1">
      <alignment horizontal="center" vertical="center" shrinkToFit="1"/>
    </xf>
    <xf numFmtId="0" fontId="0" fillId="8" borderId="44" xfId="0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7" fillId="6" borderId="75" xfId="0" applyFont="1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7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18" xfId="0" applyFont="1" applyFill="1" applyBorder="1" applyAlignment="1" applyProtection="1">
      <alignment horizontal="center" vertical="center" shrinkToFit="1"/>
      <protection hidden="1"/>
    </xf>
    <xf numFmtId="0" fontId="0" fillId="6" borderId="19" xfId="0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14" fillId="2" borderId="0" xfId="0" applyFont="1" applyFill="1" applyBorder="1" applyAlignment="1" applyProtection="1">
      <alignment horizontal="right"/>
      <protection hidden="1"/>
    </xf>
    <xf numFmtId="0" fontId="14" fillId="2" borderId="9" xfId="0" applyFont="1" applyFill="1" applyBorder="1" applyAlignment="1" applyProtection="1">
      <alignment horizontal="right"/>
      <protection hidden="1"/>
    </xf>
    <xf numFmtId="0" fontId="7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Alignment="1">
      <alignment horizontal="center" vertical="center" wrapText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0" fillId="0" borderId="44" xfId="0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0" fillId="2" borderId="9" xfId="0" applyFill="1" applyBorder="1" applyAlignment="1">
      <alignment vertical="center"/>
    </xf>
    <xf numFmtId="0" fontId="3" fillId="2" borderId="43" xfId="0" applyFont="1" applyFill="1" applyBorder="1" applyAlignment="1" applyProtection="1">
      <alignment horizontal="center" vertical="center" shrinkToFit="1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hidden="1"/>
    </xf>
    <xf numFmtId="0" fontId="0" fillId="2" borderId="44" xfId="0" applyFill="1" applyBorder="1" applyAlignment="1">
      <alignment vertical="center"/>
    </xf>
    <xf numFmtId="0" fontId="14" fillId="6" borderId="19" xfId="0" applyFont="1" applyFill="1" applyBorder="1" applyAlignment="1" applyProtection="1">
      <alignment horizontal="center" vertical="center" shrinkToFit="1"/>
      <protection hidden="1"/>
    </xf>
    <xf numFmtId="0" fontId="14" fillId="6" borderId="76" xfId="0" applyFont="1" applyFill="1" applyBorder="1" applyAlignment="1" applyProtection="1">
      <alignment horizontal="left" vertical="center"/>
      <protection hidden="1"/>
    </xf>
    <xf numFmtId="0" fontId="14" fillId="6" borderId="60" xfId="0" applyFont="1" applyFill="1" applyBorder="1" applyAlignment="1" applyProtection="1">
      <alignment horizontal="left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60" xfId="0" applyFont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 shrinkToFit="1"/>
      <protection hidden="1"/>
    </xf>
    <xf numFmtId="0" fontId="3" fillId="2" borderId="44" xfId="0" applyFont="1" applyFill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17" fillId="7" borderId="18" xfId="0" applyFont="1" applyFill="1" applyBorder="1" applyAlignment="1" applyProtection="1">
      <alignment horizontal="center" vertical="center" wrapText="1"/>
      <protection hidden="1"/>
    </xf>
    <xf numFmtId="0" fontId="17" fillId="7" borderId="19" xfId="0" applyFont="1" applyFill="1" applyBorder="1" applyAlignment="1" applyProtection="1">
      <alignment horizontal="center" vertical="center" wrapText="1"/>
      <protection hidden="1"/>
    </xf>
    <xf numFmtId="0" fontId="17" fillId="7" borderId="10" xfId="0" applyFont="1" applyFill="1" applyBorder="1" applyAlignment="1" applyProtection="1">
      <alignment horizontal="center" vertical="center" wrapText="1"/>
      <protection hidden="1"/>
    </xf>
    <xf numFmtId="0" fontId="17" fillId="7" borderId="9" xfId="0" applyFont="1" applyFill="1" applyBorder="1" applyAlignment="1" applyProtection="1">
      <alignment horizontal="center" vertical="center" wrapText="1"/>
      <protection hidden="1"/>
    </xf>
    <xf numFmtId="0" fontId="3" fillId="7" borderId="18" xfId="0" applyFont="1" applyFill="1" applyBorder="1" applyAlignment="1" applyProtection="1">
      <alignment horizontal="center" vertical="center" shrinkToFit="1"/>
      <protection hidden="1"/>
    </xf>
    <xf numFmtId="0" fontId="0" fillId="7" borderId="19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17" fillId="7" borderId="75" xfId="0" applyFont="1" applyFill="1" applyBorder="1" applyAlignment="1" applyProtection="1">
      <alignment horizontal="center" vertical="center" wrapText="1"/>
      <protection hidden="1"/>
    </xf>
    <xf numFmtId="0" fontId="0" fillId="7" borderId="7" xfId="0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17" fillId="7" borderId="7" xfId="0" applyFont="1" applyFill="1" applyBorder="1" applyAlignment="1" applyProtection="1">
      <alignment horizontal="center" vertical="center" wrapText="1"/>
      <protection hidden="1"/>
    </xf>
    <xf numFmtId="0" fontId="17" fillId="6" borderId="18" xfId="0" applyFont="1" applyFill="1" applyBorder="1" applyAlignment="1" applyProtection="1">
      <alignment horizontal="center" vertical="center" wrapText="1"/>
      <protection hidden="1"/>
    </xf>
    <xf numFmtId="0" fontId="17" fillId="6" borderId="19" xfId="0" applyFont="1" applyFill="1" applyBorder="1" applyAlignment="1" applyProtection="1">
      <alignment horizontal="center" vertical="center" wrapText="1"/>
      <protection hidden="1"/>
    </xf>
    <xf numFmtId="0" fontId="17" fillId="6" borderId="43" xfId="0" applyFont="1" applyFill="1" applyBorder="1" applyAlignment="1" applyProtection="1">
      <alignment horizontal="center" vertical="center" wrapText="1"/>
      <protection hidden="1"/>
    </xf>
    <xf numFmtId="0" fontId="17" fillId="6" borderId="44" xfId="0" applyFont="1" applyFill="1" applyBorder="1" applyAlignment="1" applyProtection="1">
      <alignment horizontal="center" vertical="center" wrapText="1"/>
      <protection hidden="1"/>
    </xf>
    <xf numFmtId="0" fontId="17" fillId="6" borderId="18" xfId="0" applyFont="1" applyFill="1" applyBorder="1" applyAlignment="1" applyProtection="1">
      <alignment horizontal="center" vertical="center" wrapText="1" shrinkToFit="1"/>
      <protection hidden="1"/>
    </xf>
    <xf numFmtId="0" fontId="17" fillId="6" borderId="19" xfId="0" applyFont="1" applyFill="1" applyBorder="1" applyAlignment="1" applyProtection="1">
      <alignment horizontal="center" vertical="center" wrapText="1" shrinkToFit="1"/>
      <protection hidden="1"/>
    </xf>
    <xf numFmtId="0" fontId="17" fillId="6" borderId="43" xfId="0" applyFont="1" applyFill="1" applyBorder="1" applyAlignment="1" applyProtection="1">
      <alignment horizontal="center" vertical="center" wrapText="1" shrinkToFit="1"/>
      <protection hidden="1"/>
    </xf>
    <xf numFmtId="0" fontId="17" fillId="6" borderId="44" xfId="0" applyFont="1" applyFill="1" applyBorder="1" applyAlignment="1" applyProtection="1">
      <alignment horizontal="center" vertical="center" wrapText="1" shrinkToFit="1"/>
      <protection hidden="1"/>
    </xf>
    <xf numFmtId="0" fontId="33" fillId="6" borderId="18" xfId="0" applyFont="1" applyFill="1" applyBorder="1" applyAlignment="1" applyProtection="1">
      <alignment horizontal="center" vertical="center" wrapText="1"/>
      <protection hidden="1"/>
    </xf>
    <xf numFmtId="0" fontId="34" fillId="6" borderId="13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shrinkToFit="1"/>
      <protection hidden="1"/>
    </xf>
    <xf numFmtId="0" fontId="3" fillId="2" borderId="0" xfId="0" applyFont="1" applyFill="1" applyBorder="1" applyAlignment="1" applyProtection="1">
      <alignment horizontal="right" shrinkToFit="1"/>
      <protection hidden="1"/>
    </xf>
    <xf numFmtId="0" fontId="3" fillId="2" borderId="9" xfId="0" applyFont="1" applyFill="1" applyBorder="1" applyAlignment="1" applyProtection="1">
      <alignment horizontal="right" shrinkToFit="1"/>
      <protection hidden="1"/>
    </xf>
    <xf numFmtId="0" fontId="33" fillId="8" borderId="43" xfId="0" applyFont="1" applyFill="1" applyBorder="1" applyAlignment="1" applyProtection="1">
      <alignment horizontal="center" vertical="center" wrapText="1"/>
      <protection hidden="1"/>
    </xf>
    <xf numFmtId="0" fontId="34" fillId="8" borderId="5" xfId="0" applyFont="1" applyFill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9" fontId="52" fillId="13" borderId="14" xfId="0" applyNumberFormat="1" applyFont="1" applyFill="1" applyBorder="1" applyAlignment="1">
      <alignment horizontal="center" vertical="center"/>
    </xf>
    <xf numFmtId="9" fontId="0" fillId="0" borderId="83" xfId="0" applyNumberFormat="1" applyBorder="1" applyAlignment="1">
      <alignment horizontal="center"/>
    </xf>
    <xf numFmtId="0" fontId="0" fillId="0" borderId="83" xfId="0" applyBorder="1" applyAlignment="1">
      <alignment horizontal="center"/>
    </xf>
    <xf numFmtId="9" fontId="52" fillId="13" borderId="83" xfId="0" applyNumberFormat="1" applyFont="1" applyFill="1" applyBorder="1" applyAlignment="1">
      <alignment horizontal="center" vertical="center"/>
    </xf>
    <xf numFmtId="9" fontId="52" fillId="13" borderId="28" xfId="0" applyNumberFormat="1" applyFont="1" applyFill="1" applyBorder="1" applyAlignment="1">
      <alignment horizontal="center" vertical="center"/>
    </xf>
    <xf numFmtId="9" fontId="0" fillId="21" borderId="82" xfId="0" applyNumberFormat="1" applyFill="1" applyBorder="1" applyAlignment="1">
      <alignment horizontal="center"/>
    </xf>
    <xf numFmtId="0" fontId="0" fillId="21" borderId="82" xfId="0" applyFill="1" applyBorder="1" applyAlignment="1">
      <alignment horizontal="center"/>
    </xf>
    <xf numFmtId="9" fontId="52" fillId="21" borderId="72" xfId="0" applyNumberFormat="1" applyFont="1" applyFill="1" applyBorder="1" applyAlignment="1">
      <alignment horizontal="center" vertical="center"/>
    </xf>
    <xf numFmtId="9" fontId="52" fillId="21" borderId="14" xfId="0" applyNumberFormat="1" applyFont="1" applyFill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9" fontId="52" fillId="13" borderId="85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9" fontId="1" fillId="21" borderId="72" xfId="0" applyNumberFormat="1" applyFont="1" applyFill="1" applyBorder="1" applyAlignment="1">
      <alignment horizontal="center" vertical="center"/>
    </xf>
    <xf numFmtId="9" fontId="1" fillId="13" borderId="85" xfId="0" applyNumberFormat="1" applyFont="1" applyFill="1" applyBorder="1" applyAlignment="1">
      <alignment horizontal="center" vertical="center"/>
    </xf>
    <xf numFmtId="0" fontId="57" fillId="16" borderId="94" xfId="0" applyFont="1" applyFill="1" applyBorder="1" applyAlignment="1">
      <alignment horizontal="center" vertical="center" shrinkToFit="1"/>
    </xf>
    <xf numFmtId="0" fontId="57" fillId="16" borderId="95" xfId="0" applyFont="1" applyFill="1" applyBorder="1" applyAlignment="1">
      <alignment horizontal="center" vertical="center" shrinkToFit="1"/>
    </xf>
    <xf numFmtId="0" fontId="57" fillId="16" borderId="96" xfId="0" applyFont="1" applyFill="1" applyBorder="1" applyAlignment="1">
      <alignment horizontal="center" vertical="center" shrinkToFit="1"/>
    </xf>
    <xf numFmtId="0" fontId="43" fillId="2" borderId="79" xfId="0" applyFont="1" applyFill="1" applyBorder="1" applyAlignment="1">
      <alignment horizontal="center" vertical="center"/>
    </xf>
    <xf numFmtId="0" fontId="43" fillId="2" borderId="79" xfId="0" applyFont="1" applyFill="1" applyBorder="1" applyAlignment="1">
      <alignment horizontal="center" vertical="center" wrapText="1"/>
    </xf>
    <xf numFmtId="0" fontId="42" fillId="16" borderId="87" xfId="0" applyFont="1" applyFill="1" applyBorder="1" applyAlignment="1">
      <alignment horizontal="left" wrapText="1"/>
    </xf>
    <xf numFmtId="0" fontId="42" fillId="16" borderId="88" xfId="0" applyFont="1" applyFill="1" applyBorder="1" applyAlignment="1">
      <alignment horizontal="left" wrapText="1"/>
    </xf>
    <xf numFmtId="9" fontId="37" fillId="16" borderId="88" xfId="0" applyNumberFormat="1" applyFont="1" applyFill="1" applyBorder="1" applyAlignment="1">
      <alignment horizontal="center" vertical="center" wrapText="1"/>
    </xf>
    <xf numFmtId="9" fontId="37" fillId="16" borderId="88" xfId="0" applyNumberFormat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center" vertical="center"/>
    </xf>
    <xf numFmtId="0" fontId="58" fillId="19" borderId="9" xfId="0" applyFont="1" applyFill="1" applyBorder="1" applyAlignment="1">
      <alignment horizontal="center" vertical="center"/>
    </xf>
    <xf numFmtId="0" fontId="52" fillId="2" borderId="70" xfId="0" applyFont="1" applyFill="1" applyBorder="1" applyAlignment="1">
      <alignment horizontal="center" vertical="center"/>
    </xf>
    <xf numFmtId="0" fontId="52" fillId="2" borderId="66" xfId="0" applyFont="1" applyFill="1" applyBorder="1" applyAlignment="1">
      <alignment horizontal="center" vertical="center"/>
    </xf>
    <xf numFmtId="0" fontId="42" fillId="17" borderId="89" xfId="0" applyFont="1" applyFill="1" applyBorder="1" applyAlignment="1"/>
    <xf numFmtId="0" fontId="42" fillId="17" borderId="81" xfId="0" applyFont="1" applyFill="1" applyBorder="1" applyAlignment="1"/>
    <xf numFmtId="0" fontId="42" fillId="17" borderId="90" xfId="0" applyFont="1" applyFill="1" applyBorder="1" applyAlignment="1"/>
    <xf numFmtId="0" fontId="45" fillId="2" borderId="91" xfId="0" applyFont="1" applyFill="1" applyBorder="1" applyAlignment="1">
      <alignment horizontal="left" wrapText="1"/>
    </xf>
    <xf numFmtId="0" fontId="45" fillId="2" borderId="82" xfId="0" applyFont="1" applyFill="1" applyBorder="1" applyAlignment="1">
      <alignment horizontal="left" wrapText="1"/>
    </xf>
    <xf numFmtId="9" fontId="46" fillId="2" borderId="82" xfId="0" quotePrefix="1" applyNumberFormat="1" applyFont="1" applyFill="1" applyBorder="1" applyAlignment="1">
      <alignment horizontal="center" vertical="center" wrapText="1"/>
    </xf>
    <xf numFmtId="0" fontId="45" fillId="2" borderId="91" xfId="0" applyFont="1" applyFill="1" applyBorder="1" applyAlignment="1">
      <alignment horizontal="left" vertical="center" wrapText="1" readingOrder="1"/>
    </xf>
    <xf numFmtId="0" fontId="45" fillId="2" borderId="82" xfId="0" applyFont="1" applyFill="1" applyBorder="1" applyAlignment="1">
      <alignment horizontal="left" vertical="center" wrapText="1" readingOrder="1"/>
    </xf>
    <xf numFmtId="9" fontId="46" fillId="2" borderId="82" xfId="0" applyNumberFormat="1" applyFont="1" applyFill="1" applyBorder="1" applyAlignment="1">
      <alignment horizontal="center" vertical="center" wrapText="1"/>
    </xf>
    <xf numFmtId="9" fontId="46" fillId="2" borderId="82" xfId="0" applyNumberFormat="1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 wrapText="1"/>
    </xf>
    <xf numFmtId="0" fontId="55" fillId="4" borderId="83" xfId="0" applyFont="1" applyFill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9" fontId="1" fillId="18" borderId="72" xfId="0" applyNumberFormat="1" applyFont="1" applyFill="1" applyBorder="1" applyAlignment="1">
      <alignment horizontal="center" vertical="center"/>
    </xf>
    <xf numFmtId="9" fontId="52" fillId="18" borderId="72" xfId="0" applyNumberFormat="1" applyFont="1" applyFill="1" applyBorder="1" applyAlignment="1">
      <alignment horizontal="center" vertical="center"/>
    </xf>
    <xf numFmtId="9" fontId="52" fillId="18" borderId="14" xfId="0" applyNumberFormat="1" applyFont="1" applyFill="1" applyBorder="1" applyAlignment="1">
      <alignment horizontal="center" vertical="center"/>
    </xf>
    <xf numFmtId="0" fontId="47" fillId="17" borderId="99" xfId="0" applyFont="1" applyFill="1" applyBorder="1" applyAlignment="1">
      <alignment horizontal="center" vertical="center" shrinkToFit="1"/>
    </xf>
    <xf numFmtId="0" fontId="47" fillId="17" borderId="80" xfId="0" applyFont="1" applyFill="1" applyBorder="1" applyAlignment="1">
      <alignment horizontal="center" vertical="center" shrinkToFit="1"/>
    </xf>
    <xf numFmtId="0" fontId="47" fillId="17" borderId="10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7" fillId="17" borderId="41" xfId="0" applyFont="1" applyFill="1" applyBorder="1" applyAlignment="1">
      <alignment horizontal="center" vertical="center" shrinkToFit="1"/>
    </xf>
    <xf numFmtId="0" fontId="37" fillId="17" borderId="72" xfId="0" applyFont="1" applyFill="1" applyBorder="1" applyAlignment="1">
      <alignment horizontal="center" vertical="center" shrinkToFit="1"/>
    </xf>
    <xf numFmtId="0" fontId="37" fillId="17" borderId="14" xfId="0" applyFont="1" applyFill="1" applyBorder="1" applyAlignment="1">
      <alignment horizontal="center" vertical="center" shrinkToFit="1"/>
    </xf>
    <xf numFmtId="0" fontId="52" fillId="2" borderId="65" xfId="0" applyFont="1" applyFill="1" applyBorder="1" applyAlignment="1">
      <alignment horizontal="center"/>
    </xf>
    <xf numFmtId="9" fontId="1" fillId="13" borderId="72" xfId="0" applyNumberFormat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9" fontId="52" fillId="18" borderId="84" xfId="0" applyNumberFormat="1" applyFont="1" applyFill="1" applyBorder="1" applyAlignment="1">
      <alignment horizontal="center" vertical="center"/>
    </xf>
    <xf numFmtId="0" fontId="58" fillId="17" borderId="1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58" fillId="17" borderId="9" xfId="0" applyFont="1" applyFill="1" applyBorder="1" applyAlignment="1">
      <alignment horizontal="center" vertical="center"/>
    </xf>
    <xf numFmtId="9" fontId="0" fillId="18" borderId="72" xfId="0" applyNumberFormat="1" applyFill="1" applyBorder="1" applyAlignment="1">
      <alignment horizontal="center" vertical="center"/>
    </xf>
    <xf numFmtId="9" fontId="0" fillId="13" borderId="72" xfId="0" applyNumberFormat="1" applyFill="1" applyBorder="1" applyAlignment="1">
      <alignment horizontal="center" vertical="center"/>
    </xf>
    <xf numFmtId="9" fontId="46" fillId="2" borderId="86" xfId="0" applyNumberFormat="1" applyFont="1" applyFill="1" applyBorder="1" applyAlignment="1">
      <alignment horizontal="center" vertical="center" wrapText="1"/>
    </xf>
    <xf numFmtId="9" fontId="46" fillId="2" borderId="72" xfId="0" applyNumberFormat="1" applyFont="1" applyFill="1" applyBorder="1" applyAlignment="1">
      <alignment horizontal="center" vertical="center" wrapText="1"/>
    </xf>
    <xf numFmtId="0" fontId="58" fillId="17" borderId="102" xfId="0" applyFont="1" applyFill="1" applyBorder="1" applyAlignment="1">
      <alignment horizontal="center" vertical="center"/>
    </xf>
    <xf numFmtId="0" fontId="58" fillId="17" borderId="65" xfId="0" applyFont="1" applyFill="1" applyBorder="1" applyAlignment="1">
      <alignment horizontal="center" vertical="center"/>
    </xf>
    <xf numFmtId="0" fontId="58" fillId="17" borderId="15" xfId="0" applyFont="1" applyFill="1" applyBorder="1" applyAlignment="1">
      <alignment horizontal="center" vertical="center"/>
    </xf>
    <xf numFmtId="0" fontId="52" fillId="2" borderId="53" xfId="0" applyFont="1" applyFill="1" applyBorder="1" applyAlignment="1">
      <alignment horizontal="center" vertical="center"/>
    </xf>
    <xf numFmtId="0" fontId="52" fillId="2" borderId="47" xfId="0" applyFont="1" applyFill="1" applyBorder="1" applyAlignment="1">
      <alignment horizontal="center" vertical="center"/>
    </xf>
    <xf numFmtId="0" fontId="52" fillId="2" borderId="21" xfId="0" applyFont="1" applyFill="1" applyBorder="1" applyAlignment="1">
      <alignment horizontal="center" vertical="center"/>
    </xf>
    <xf numFmtId="0" fontId="45" fillId="2" borderId="57" xfId="0" applyFont="1" applyFill="1" applyBorder="1" applyAlignment="1">
      <alignment horizontal="left" vertical="center" wrapText="1" readingOrder="1"/>
    </xf>
    <xf numFmtId="0" fontId="45" fillId="2" borderId="83" xfId="0" applyFont="1" applyFill="1" applyBorder="1" applyAlignment="1">
      <alignment horizontal="left" vertical="center" wrapText="1" readingOrder="1"/>
    </xf>
    <xf numFmtId="9" fontId="46" fillId="2" borderId="86" xfId="0" applyNumberFormat="1" applyFont="1" applyFill="1" applyBorder="1" applyAlignment="1">
      <alignment horizontal="center" vertical="center"/>
    </xf>
    <xf numFmtId="9" fontId="46" fillId="2" borderId="72" xfId="0" applyNumberFormat="1" applyFont="1" applyFill="1" applyBorder="1" applyAlignment="1">
      <alignment horizontal="center" vertical="center"/>
    </xf>
    <xf numFmtId="0" fontId="45" fillId="2" borderId="93" xfId="0" applyFont="1" applyFill="1" applyBorder="1" applyAlignment="1">
      <alignment horizontal="left" vertical="top" wrapText="1" readingOrder="1"/>
    </xf>
    <xf numFmtId="0" fontId="45" fillId="2" borderId="86" xfId="0" applyFont="1" applyFill="1" applyBorder="1" applyAlignment="1">
      <alignment horizontal="left" vertical="top" wrapText="1" readingOrder="1"/>
    </xf>
    <xf numFmtId="0" fontId="45" fillId="2" borderId="41" xfId="0" applyFont="1" applyFill="1" applyBorder="1" applyAlignment="1">
      <alignment horizontal="left" vertical="center" wrapText="1" readingOrder="1"/>
    </xf>
    <xf numFmtId="0" fontId="45" fillId="2" borderId="72" xfId="0" applyFont="1" applyFill="1" applyBorder="1" applyAlignment="1">
      <alignment horizontal="left" vertical="center" wrapText="1" readingOrder="1"/>
    </xf>
    <xf numFmtId="49" fontId="45" fillId="2" borderId="41" xfId="0" applyNumberFormat="1" applyFont="1" applyFill="1" applyBorder="1" applyAlignment="1">
      <alignment horizontal="left" vertical="center" wrapText="1" readingOrder="1"/>
    </xf>
    <xf numFmtId="49" fontId="45" fillId="2" borderId="72" xfId="0" applyNumberFormat="1" applyFont="1" applyFill="1" applyBorder="1" applyAlignment="1">
      <alignment horizontal="left" vertical="center" wrapText="1" readingOrder="1"/>
    </xf>
    <xf numFmtId="0" fontId="0" fillId="0" borderId="26" xfId="0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9" fontId="52" fillId="18" borderId="98" xfId="0" applyNumberFormat="1" applyFont="1" applyFill="1" applyBorder="1" applyAlignment="1">
      <alignment horizontal="center" vertical="center"/>
    </xf>
    <xf numFmtId="9" fontId="52" fillId="18" borderId="77" xfId="0" applyNumberFormat="1" applyFont="1" applyFill="1" applyBorder="1" applyAlignment="1">
      <alignment horizontal="center" vertical="center"/>
    </xf>
    <xf numFmtId="9" fontId="0" fillId="18" borderId="5" xfId="0" applyNumberFormat="1" applyFill="1" applyBorder="1" applyAlignment="1">
      <alignment horizontal="center" vertical="center"/>
    </xf>
    <xf numFmtId="9" fontId="0" fillId="18" borderId="83" xfId="0" applyNumberFormat="1" applyFill="1" applyBorder="1" applyAlignment="1">
      <alignment horizontal="center" vertical="center"/>
    </xf>
    <xf numFmtId="0" fontId="58" fillId="17" borderId="41" xfId="0" applyFont="1" applyFill="1" applyBorder="1" applyAlignment="1">
      <alignment horizontal="center" vertical="center"/>
    </xf>
    <xf numFmtId="0" fontId="58" fillId="17" borderId="72" xfId="0" applyFont="1" applyFill="1" applyBorder="1" applyAlignment="1">
      <alignment horizontal="center" vertical="center"/>
    </xf>
    <xf numFmtId="0" fontId="58" fillId="17" borderId="14" xfId="0" applyFont="1" applyFill="1" applyBorder="1" applyAlignment="1">
      <alignment horizontal="center" vertical="center"/>
    </xf>
    <xf numFmtId="9" fontId="52" fillId="18" borderId="82" xfId="0" applyNumberFormat="1" applyFont="1" applyFill="1" applyBorder="1" applyAlignment="1">
      <alignment horizontal="center" vertical="center" wrapText="1"/>
    </xf>
    <xf numFmtId="9" fontId="52" fillId="18" borderId="82" xfId="0" applyNumberFormat="1" applyFont="1" applyFill="1" applyBorder="1" applyAlignment="1">
      <alignment horizontal="center" vertical="center"/>
    </xf>
    <xf numFmtId="0" fontId="57" fillId="20" borderId="95" xfId="0" applyFont="1" applyFill="1" applyBorder="1" applyAlignment="1">
      <alignment horizontal="center" vertical="center" shrinkToFit="1"/>
    </xf>
    <xf numFmtId="0" fontId="57" fillId="20" borderId="96" xfId="0" applyFont="1" applyFill="1" applyBorder="1" applyAlignment="1">
      <alignment horizontal="center" vertical="center" shrinkToFit="1"/>
    </xf>
    <xf numFmtId="0" fontId="42" fillId="20" borderId="88" xfId="0" applyFont="1" applyFill="1" applyBorder="1" applyAlignment="1">
      <alignment horizontal="left" wrapText="1"/>
    </xf>
    <xf numFmtId="9" fontId="37" fillId="20" borderId="88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9" fontId="37" fillId="20" borderId="88" xfId="0" applyNumberFormat="1" applyFont="1" applyFill="1" applyBorder="1" applyAlignment="1">
      <alignment horizontal="center" vertical="center"/>
    </xf>
    <xf numFmtId="0" fontId="42" fillId="19" borderId="81" xfId="0" applyFont="1" applyFill="1" applyBorder="1" applyAlignment="1">
      <alignment horizontal="left"/>
    </xf>
    <xf numFmtId="0" fontId="42" fillId="19" borderId="90" xfId="0" applyFont="1" applyFill="1" applyBorder="1" applyAlignment="1">
      <alignment horizontal="left"/>
    </xf>
    <xf numFmtId="0" fontId="47" fillId="19" borderId="80" xfId="0" applyFont="1" applyFill="1" applyBorder="1" applyAlignment="1">
      <alignment horizontal="center" vertical="center" shrinkToFit="1"/>
    </xf>
    <xf numFmtId="0" fontId="47" fillId="19" borderId="100" xfId="0" applyFont="1" applyFill="1" applyBorder="1" applyAlignment="1">
      <alignment horizontal="center" vertical="center" shrinkToFit="1"/>
    </xf>
    <xf numFmtId="0" fontId="37" fillId="19" borderId="72" xfId="0" applyFont="1" applyFill="1" applyBorder="1" applyAlignment="1">
      <alignment horizontal="center" vertical="center" shrinkToFit="1"/>
    </xf>
    <xf numFmtId="0" fontId="37" fillId="19" borderId="14" xfId="0" applyFont="1" applyFill="1" applyBorder="1" applyAlignment="1">
      <alignment horizontal="center" vertical="center" shrinkToFit="1"/>
    </xf>
    <xf numFmtId="0" fontId="52" fillId="2" borderId="0" xfId="0" applyFont="1" applyFill="1" applyBorder="1" applyAlignment="1">
      <alignment horizontal="center"/>
    </xf>
    <xf numFmtId="0" fontId="58" fillId="19" borderId="72" xfId="0" applyFont="1" applyFill="1" applyBorder="1" applyAlignment="1">
      <alignment horizontal="center" vertical="center"/>
    </xf>
    <xf numFmtId="0" fontId="58" fillId="19" borderId="14" xfId="0" applyFont="1" applyFill="1" applyBorder="1" applyAlignment="1">
      <alignment horizontal="center" vertical="center"/>
    </xf>
    <xf numFmtId="9" fontId="0" fillId="21" borderId="83" xfId="0" applyNumberFormat="1" applyFill="1" applyBorder="1" applyAlignment="1">
      <alignment horizontal="center"/>
    </xf>
    <xf numFmtId="0" fontId="0" fillId="21" borderId="83" xfId="0" applyFill="1" applyBorder="1" applyAlignment="1">
      <alignment horizontal="center"/>
    </xf>
    <xf numFmtId="9" fontId="52" fillId="21" borderId="83" xfId="0" applyNumberFormat="1" applyFont="1" applyFill="1" applyBorder="1" applyAlignment="1">
      <alignment horizontal="center" vertical="center"/>
    </xf>
    <xf numFmtId="9" fontId="52" fillId="21" borderId="28" xfId="0" applyNumberFormat="1" applyFont="1" applyFill="1" applyBorder="1" applyAlignment="1">
      <alignment horizontal="center" vertical="center"/>
    </xf>
    <xf numFmtId="0" fontId="52" fillId="2" borderId="71" xfId="0" applyFont="1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/>
    </xf>
    <xf numFmtId="9" fontId="0" fillId="0" borderId="84" xfId="0" applyNumberFormat="1" applyBorder="1" applyAlignment="1">
      <alignment horizontal="center"/>
    </xf>
    <xf numFmtId="0" fontId="0" fillId="0" borderId="84" xfId="0" applyBorder="1" applyAlignment="1">
      <alignment horizontal="center"/>
    </xf>
    <xf numFmtId="9" fontId="52" fillId="21" borderId="86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 wrapText="1"/>
    </xf>
    <xf numFmtId="9" fontId="0" fillId="21" borderId="5" xfId="0" applyNumberFormat="1" applyFill="1" applyBorder="1" applyAlignment="1">
      <alignment horizontal="center" vertical="center"/>
    </xf>
    <xf numFmtId="9" fontId="52" fillId="21" borderId="98" xfId="0" applyNumberFormat="1" applyFont="1" applyFill="1" applyBorder="1" applyAlignment="1">
      <alignment horizontal="center" vertical="center"/>
    </xf>
    <xf numFmtId="9" fontId="52" fillId="21" borderId="77" xfId="0" applyNumberFormat="1" applyFont="1" applyFill="1" applyBorder="1" applyAlignment="1">
      <alignment horizontal="center" vertical="center"/>
    </xf>
    <xf numFmtId="0" fontId="45" fillId="2" borderId="98" xfId="0" applyFont="1" applyFill="1" applyBorder="1" applyAlignment="1">
      <alignment horizontal="left" vertical="center" wrapText="1" readingOrder="1"/>
    </xf>
    <xf numFmtId="9" fontId="46" fillId="2" borderId="98" xfId="0" applyNumberFormat="1" applyFont="1" applyFill="1" applyBorder="1" applyAlignment="1">
      <alignment horizontal="center" vertical="center" wrapText="1"/>
    </xf>
    <xf numFmtId="9" fontId="46" fillId="2" borderId="98" xfId="0" applyNumberFormat="1" applyFont="1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224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theme="0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CC99FF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  <fill>
        <patternFill>
          <bgColor theme="7" tint="0.39994506668294322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DE7D3"/>
      <rgbColor rgb="00FFFFFF"/>
      <rgbColor rgb="00FF0000"/>
      <rgbColor rgb="0000FF00"/>
      <rgbColor rgb="000000FF"/>
      <rgbColor rgb="00E6E64C"/>
      <rgbColor rgb="0028B4E4"/>
      <rgbColor rgb="005FFFBE"/>
      <rgbColor rgb="0028B4E4"/>
      <rgbColor rgb="00008000"/>
      <rgbColor rgb="00000080"/>
      <rgbColor rgb="00808000"/>
      <rgbColor rgb="00800080"/>
      <rgbColor rgb="00008080"/>
      <rgbColor rgb="00C0C0C0"/>
      <rgbColor rgb="00808080"/>
      <rgbColor rgb="00A3A60D"/>
      <rgbColor rgb="00EF98BC"/>
      <rgbColor rgb="00E96CA2"/>
      <rgbColor rgb="00FAE0EC"/>
      <rgbColor rgb="00F5BED6"/>
      <rgbColor rgb="00F5BED6"/>
      <rgbColor rgb="000066CC"/>
      <rgbColor rgb="00D2C3D1"/>
      <rgbColor rgb="009E0054"/>
      <rgbColor rgb="00FF00FF"/>
      <rgbColor rgb="00FFFF00"/>
      <rgbColor rgb="0000FFFF"/>
      <rgbColor rgb="00800080"/>
      <rgbColor rgb="00800000"/>
      <rgbColor rgb="009E0054"/>
      <rgbColor rgb="000000FF"/>
      <rgbColor rgb="0000DCFF"/>
      <rgbColor rgb="0021657F"/>
      <rgbColor rgb="0099FF99"/>
      <rgbColor rgb="0093D9F1"/>
      <rgbColor rgb="0099CCFF"/>
      <rgbColor rgb="00E96CA2"/>
      <rgbColor rgb="00CC99FF"/>
      <rgbColor rgb="00FFCC99"/>
      <rgbColor rgb="003366FF"/>
      <rgbColor rgb="000099FF"/>
      <rgbColor rgb="0094BD5E"/>
      <rgbColor rgb="00FFCC00"/>
      <rgbColor rgb="00FF9900"/>
      <rgbColor rgb="00FF6600"/>
      <rgbColor rgb="00666699"/>
      <rgbColor rgb="00969696"/>
      <rgbColor rgb="0093D9F1"/>
      <rgbColor rgb="00339966"/>
      <rgbColor rgb="00D8D79B"/>
      <rgbColor rgb="0021657F"/>
      <rgbColor rgb="00BEBE5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6986880"/>
        <c:axId val="146988416"/>
      </c:barChart>
      <c:catAx>
        <c:axId val="14698688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69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8841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698688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0613120"/>
        <c:axId val="160614656"/>
      </c:barChart>
      <c:catAx>
        <c:axId val="16061312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6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61465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6061312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9"/>
          <c:y val="1.9230769230769326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0626560"/>
        <c:axId val="160628096"/>
      </c:barChart>
      <c:catAx>
        <c:axId val="16062656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62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62809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6062656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8040413966791"/>
          <c:y val="1.9084005031915503E-2"/>
          <c:w val="0.78616835058194856"/>
          <c:h val="0.965650654614921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1057792"/>
        <c:axId val="161063680"/>
      </c:barChart>
      <c:catAx>
        <c:axId val="161057792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6368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61057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19457580675923"/>
          <c:y val="2.3437509603773478E-2"/>
          <c:w val="0.63403401257867653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Compétences!$F$46:$F$55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Compétences!$G$46:$G$55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1079680"/>
        <c:axId val="161081216"/>
      </c:barChart>
      <c:catAx>
        <c:axId val="16107968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8121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107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17117107664664"/>
          <c:y val="1.8889546277422765E-2"/>
          <c:w val="0.72667139760024702"/>
          <c:h val="0.960179065652364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Compétences!$L$46:$L$55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Compétences!$M$46:$M$55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0990720"/>
        <c:axId val="160992256"/>
      </c:barChart>
      <c:catAx>
        <c:axId val="16099072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99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9225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0990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03766836837703"/>
          <c:y val="3.2020265759462992E-2"/>
          <c:w val="0.75673660904118978"/>
          <c:h val="0.941603884880243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7DEE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Compétences!$BW$47:$BW$50</c:f>
              <c:numCache>
                <c:formatCode>Standard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Compétences!$BX$47:$BX$50</c:f>
              <c:numCache>
                <c:formatCode>Standard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1020544"/>
        <c:axId val="162148736"/>
      </c:barChart>
      <c:catAx>
        <c:axId val="16102054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1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4873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1020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3335640737263"/>
          <c:y val="2.8018274853801171E-2"/>
          <c:w val="0.76327651351273462"/>
          <c:h val="0.947644371345030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BBCC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Compétences!$CA$47:$CA$49</c:f>
              <c:strCache>
                <c:ptCount val="3"/>
                <c:pt idx="0">
                  <c:v>[0, 1[</c:v>
                </c:pt>
                <c:pt idx="1">
                  <c:v>[1, 2[</c:v>
                </c:pt>
                <c:pt idx="2">
                  <c:v>[2,2]</c:v>
                </c:pt>
              </c:strCache>
            </c:strRef>
          </c:cat>
          <c:val>
            <c:numRef>
              <c:f>Compétences!$CB$47:$CB$49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77024"/>
        <c:axId val="162178560"/>
      </c:barChart>
      <c:catAx>
        <c:axId val="16217702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1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78560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1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9998984933551"/>
          <c:y val="1.9788932633420821E-2"/>
          <c:w val="0.8224352895114625"/>
          <c:h val="0.9605416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FA8C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Compétences!$CK$47:$CK$55</c:f>
              <c:numCache>
                <c:formatCode>Standard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Compétences!$CL$47:$CL$55</c:f>
              <c:numCache>
                <c:formatCode>Standard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94560"/>
        <c:axId val="162196096"/>
      </c:barChart>
      <c:catAx>
        <c:axId val="1621945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1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609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194560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91946373285036"/>
          <c:y val="3.7842296112803459E-2"/>
          <c:w val="0.77978811946615945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FA8C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Compétences!$CT$47:$CT$54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Compétences!$CU$47:$CU$54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948992"/>
        <c:axId val="162950528"/>
      </c:barChart>
      <c:catAx>
        <c:axId val="16294899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9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5052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948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35170603674541"/>
          <c:y val="2.4214176971646142E-2"/>
          <c:w val="0.71162181650371037"/>
          <c:h val="0.94479169322050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D2DA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Compétences!$DJ$47:$DJ$53</c:f>
              <c:strCache>
                <c:ptCount val="7"/>
                <c:pt idx="0">
                  <c:v>[0,2[</c:v>
                </c:pt>
                <c:pt idx="1">
                  <c:v>[2,4[</c:v>
                </c:pt>
                <c:pt idx="2">
                  <c:v>[4,6[</c:v>
                </c:pt>
                <c:pt idx="3">
                  <c:v>[6,8[</c:v>
                </c:pt>
                <c:pt idx="4">
                  <c:v>[8,10[</c:v>
                </c:pt>
                <c:pt idx="5">
                  <c:v>[10,12[</c:v>
                </c:pt>
                <c:pt idx="6">
                  <c:v>[12,14[</c:v>
                </c:pt>
              </c:strCache>
            </c:strRef>
          </c:cat>
          <c:val>
            <c:numRef>
              <c:f>Compétences!$DK$47:$DK$53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4109312"/>
        <c:axId val="164115200"/>
      </c:barChart>
      <c:catAx>
        <c:axId val="16410931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15200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4109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6996224"/>
        <c:axId val="148849408"/>
      </c:barChart>
      <c:catAx>
        <c:axId val="14699622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88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4940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699622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96412948381471"/>
          <c:y val="2.2123941604893289E-2"/>
          <c:w val="0.80815281423155461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BAC7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Compétences!$DN$47:$DN$49</c:f>
              <c:numCache>
                <c:formatCode>Standard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Compétences!$DO$47:$DO$49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4147584"/>
        <c:axId val="164149120"/>
      </c:barChart>
      <c:catAx>
        <c:axId val="16414758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14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49120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414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212"/>
          <c:y val="2.2123941604893289E-2"/>
          <c:w val="0.77136438950717767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D98A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Compétences!$DQ$48:$DQ$49</c:f>
              <c:numCache>
                <c:formatCode>Standard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Compétences!$DR$48:$DR$49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4959744"/>
        <c:axId val="164961280"/>
      </c:barChart>
      <c:catAx>
        <c:axId val="16495974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96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96128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495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97882717391088"/>
          <c:y val="3.9093587447138242E-2"/>
          <c:w val="0.72667139760024702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Compétences!$I$46:$I$55</c:f>
              <c:strCache>
                <c:ptCount val="1"/>
                <c:pt idx="0">
                  <c:v>[0,10[ [10,20[ [20,30[ [30,40[ [40,50[ [50,60[ [60,70[ [70,80[ [80,90[ [90,100]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rgbClr val="808080"/>
              </a:solidFill>
            </a:ln>
          </c:spPr>
          <c:invertIfNegative val="0"/>
          <c:dLbls>
            <c:numFmt formatCode="Standard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Compétences!$I$46:$I$55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Compétences!$J$46:$J$55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4997760"/>
        <c:axId val="165003648"/>
      </c:barChart>
      <c:dateAx>
        <c:axId val="1649977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00364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650036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499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50958650958649"/>
          <c:y val="2.750088955519191E-3"/>
          <c:w val="0.74460441210441553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Compétences!$V$47:$V$54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Compétences!$W$47:$W$54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6146048"/>
        <c:axId val="166147584"/>
      </c:barChart>
      <c:catAx>
        <c:axId val="16614604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147584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6146048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7255717255679"/>
          <c:y val="1.1999269005847957E-2"/>
          <c:w val="0.77394144144144306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Compétences!$AD$47:$AD$53</c:f>
              <c:strCache>
                <c:ptCount val="1"/>
                <c:pt idx="0">
                  <c:v>0 1 2 3 4 5 6</c:v>
                </c:pt>
              </c:strCache>
            </c:strRef>
          </c:tx>
          <c:spPr>
            <a:solidFill>
              <a:srgbClr val="E7DBBB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Compétences!$AD$47:$AD$53</c:f>
              <c:numCache>
                <c:formatCode>Standard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Compétences!$AE$47:$AE$53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6175872"/>
        <c:axId val="166177408"/>
      </c:barChart>
      <c:catAx>
        <c:axId val="1661758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617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17740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6175872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2172507805499"/>
          <c:y val="2.750088955519191E-3"/>
          <c:w val="0.7670923816355647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Compétences!$AL$47:$AL$53</c:f>
              <c:strCache>
                <c:ptCount val="1"/>
                <c:pt idx="0">
                  <c:v>0 1 2 3 4 5 6</c:v>
                </c:pt>
              </c:strCache>
            </c:strRef>
          </c:tx>
          <c:spPr>
            <a:solidFill>
              <a:srgbClr val="DBCA9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Compétences!$AL$47:$AL$53</c:f>
              <c:numCache>
                <c:formatCode>Standard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Compétences!$AM$47:$AM$53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6185216"/>
        <c:axId val="167006208"/>
      </c:barChart>
      <c:catAx>
        <c:axId val="16618521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00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00620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6185216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28668087623436"/>
          <c:y val="2.750088955519191E-3"/>
          <c:w val="0.75982742583738661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Compétences!$AV$47:$AV$55</c:f>
              <c:strCache>
                <c:ptCount val="1"/>
                <c:pt idx="0">
                  <c:v>0 1 2 3 4 5 6 7 8</c:v>
                </c:pt>
              </c:strCache>
            </c:strRef>
          </c:tx>
          <c:spPr>
            <a:solidFill>
              <a:srgbClr val="C9B06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Compétences!$AV$47:$AV$55</c:f>
              <c:numCache>
                <c:formatCode>Standard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Compétences!$AW$47:$AW$55</c:f>
              <c:numCache>
                <c:formatCode>Standard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7013760"/>
        <c:axId val="167036032"/>
      </c:barChart>
      <c:catAx>
        <c:axId val="1670137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03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036032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7013760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74825513430566"/>
          <c:y val="2.0449234584386536E-2"/>
          <c:w val="0.73625174486569434"/>
          <c:h val="0.9394344031665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78B3B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Compétences!$BH$47:$BH$51</c:f>
              <c:strCache>
                <c:ptCount val="5"/>
                <c:pt idx="0">
                  <c:v>[0,2[</c:v>
                </c:pt>
                <c:pt idx="1">
                  <c:v>[2,4[</c:v>
                </c:pt>
                <c:pt idx="2">
                  <c:v>[4,6[</c:v>
                </c:pt>
                <c:pt idx="3">
                  <c:v>[6,8[</c:v>
                </c:pt>
                <c:pt idx="4">
                  <c:v>[8,10]</c:v>
                </c:pt>
              </c:strCache>
            </c:strRef>
          </c:cat>
          <c:val>
            <c:numRef>
              <c:f>Compétences!$BI$47:$BI$51</c:f>
              <c:numCache>
                <c:formatCode>Standard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7658240"/>
        <c:axId val="167659776"/>
      </c:barChart>
      <c:catAx>
        <c:axId val="16765824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65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65977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7658240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33918837068448"/>
          <c:y val="2.3889653653433186E-2"/>
          <c:w val="0.73577456664071006"/>
          <c:h val="0.93903962461851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A78B3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Compétences!$BQ$47:$BQ$54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Compétences!$BR$47:$BR$54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7679872"/>
        <c:axId val="167681408"/>
      </c:barChart>
      <c:catAx>
        <c:axId val="1676798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6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68140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7679872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8728832"/>
        <c:axId val="168730624"/>
      </c:barChart>
      <c:catAx>
        <c:axId val="168728832"/>
        <c:scaling>
          <c:orientation val="minMax"/>
        </c:scaling>
        <c:delete val="1"/>
        <c:axPos val="l"/>
        <c:majorTickMark val="out"/>
        <c:minorTickMark val="none"/>
        <c:tickLblPos val="none"/>
        <c:crossAx val="168730624"/>
        <c:crosses val="autoZero"/>
        <c:auto val="1"/>
        <c:lblAlgn val="ctr"/>
        <c:lblOffset val="100"/>
        <c:noMultiLvlLbl val="0"/>
      </c:catAx>
      <c:valAx>
        <c:axId val="16873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872883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9"/>
          <c:y val="1.9230769230769326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8894080"/>
        <c:axId val="148895616"/>
      </c:barChart>
      <c:catAx>
        <c:axId val="14889408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88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9561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8894080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46189777615506E-2"/>
          <c:y val="0.22414406374770326"/>
          <c:w val="0.78761232113419777"/>
          <c:h val="0.29311146797776694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8737024"/>
        <c:axId val="142872576"/>
      </c:barChart>
      <c:catAx>
        <c:axId val="168737024"/>
        <c:scaling>
          <c:orientation val="minMax"/>
        </c:scaling>
        <c:delete val="1"/>
        <c:axPos val="l"/>
        <c:majorTickMark val="out"/>
        <c:minorTickMark val="none"/>
        <c:tickLblPos val="none"/>
        <c:crossAx val="142872576"/>
        <c:crosses val="autoZero"/>
        <c:auto val="1"/>
        <c:lblAlgn val="ctr"/>
        <c:lblOffset val="100"/>
        <c:noMultiLvlLbl val="0"/>
      </c:catAx>
      <c:valAx>
        <c:axId val="142872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873702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71824814679584E-2"/>
          <c:y val="0.22414406374770326"/>
          <c:w val="0.81416105106006953"/>
          <c:h val="0.29311146797776694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2903552"/>
        <c:axId val="142905344"/>
      </c:barChart>
      <c:catAx>
        <c:axId val="142903552"/>
        <c:scaling>
          <c:orientation val="minMax"/>
        </c:scaling>
        <c:delete val="1"/>
        <c:axPos val="l"/>
        <c:majorTickMark val="out"/>
        <c:minorTickMark val="none"/>
        <c:tickLblPos val="none"/>
        <c:crossAx val="142905344"/>
        <c:crosses val="autoZero"/>
        <c:auto val="1"/>
        <c:lblAlgn val="ctr"/>
        <c:lblOffset val="100"/>
        <c:noMultiLvlLbl val="0"/>
      </c:catAx>
      <c:valAx>
        <c:axId val="142905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4290355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71824814679584E-2"/>
          <c:y val="0.22033898305084748"/>
          <c:w val="0.81416105106006953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2911744"/>
        <c:axId val="142917632"/>
      </c:barChart>
      <c:catAx>
        <c:axId val="142911744"/>
        <c:scaling>
          <c:orientation val="minMax"/>
        </c:scaling>
        <c:delete val="1"/>
        <c:axPos val="l"/>
        <c:majorTickMark val="out"/>
        <c:minorTickMark val="none"/>
        <c:tickLblPos val="none"/>
        <c:crossAx val="142917632"/>
        <c:crosses val="autoZero"/>
        <c:auto val="1"/>
        <c:lblAlgn val="ctr"/>
        <c:lblOffset val="100"/>
        <c:noMultiLvlLbl val="0"/>
      </c:catAx>
      <c:valAx>
        <c:axId val="142917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4291174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36290739248128E-2"/>
          <c:y val="5.1400554097404488E-2"/>
          <c:w val="0.88434166201665731"/>
          <c:h val="0.776115121026538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commentaires'!$D$15:$D$24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commentaires'!$E$15:$E$24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commentaires'!$D$15:$D$24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commentaires'!$F$15:$F$24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0.13</c:v>
                </c:pt>
                <c:pt idx="5">
                  <c:v>0.51</c:v>
                </c:pt>
                <c:pt idx="6">
                  <c:v>0.27</c:v>
                </c:pt>
                <c:pt idx="7">
                  <c:v>0.06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85376"/>
        <c:axId val="169686912"/>
      </c:barChart>
      <c:catAx>
        <c:axId val="16968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9686912"/>
        <c:crosses val="autoZero"/>
        <c:auto val="1"/>
        <c:lblAlgn val="ctr"/>
        <c:lblOffset val="100"/>
        <c:noMultiLvlLbl val="0"/>
      </c:catAx>
      <c:valAx>
        <c:axId val="1696869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68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commentaires'!$D$36:$D$45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commentaires'!$E$36:$E$45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commentaires'!$D$36:$D$45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commentaires'!$F$36:$F$45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</c:v>
                </c:pt>
                <c:pt idx="5">
                  <c:v>0.54</c:v>
                </c:pt>
                <c:pt idx="6">
                  <c:v>0.08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15968"/>
        <c:axId val="169730048"/>
      </c:barChart>
      <c:catAx>
        <c:axId val="16971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9730048"/>
        <c:crosses val="autoZero"/>
        <c:auto val="1"/>
        <c:lblAlgn val="ctr"/>
        <c:lblOffset val="100"/>
        <c:noMultiLvlLbl val="0"/>
      </c:catAx>
      <c:valAx>
        <c:axId val="1697300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7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0507632606839E-2"/>
          <c:y val="7.7789950169272315E-2"/>
          <c:w val="0.93285206543406851"/>
          <c:h val="0.825342158317166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commentaires'!$O$15:$O$24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commentaires'!$P$15:$P$24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commentaires'!$O$15:$O$24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commentaires'!$Q$15:$Q$24</c:f>
              <c:numCache>
                <c:formatCode>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0.06</c:v>
                </c:pt>
                <c:pt idx="3">
                  <c:v>0.2</c:v>
                </c:pt>
                <c:pt idx="4">
                  <c:v>0.4</c:v>
                </c:pt>
                <c:pt idx="5">
                  <c:v>0.3</c:v>
                </c:pt>
                <c:pt idx="6">
                  <c:v>0.01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78592"/>
        <c:axId val="170080128"/>
      </c:barChart>
      <c:catAx>
        <c:axId val="17007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70080128"/>
        <c:crosses val="autoZero"/>
        <c:auto val="1"/>
        <c:lblAlgn val="ctr"/>
        <c:lblOffset val="100"/>
        <c:noMultiLvlLbl val="0"/>
      </c:catAx>
      <c:valAx>
        <c:axId val="1700801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007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commentaires'!$O$36:$O$45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commentaires'!$P$36:$P$45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commentaires'!$O$36:$O$45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commentaires'!$Q$36:$Q$45</c:f>
              <c:numCache>
                <c:formatCode>0%</c:formatCode>
                <c:ptCount val="10"/>
                <c:pt idx="0">
                  <c:v>0</c:v>
                </c:pt>
                <c:pt idx="1">
                  <c:v>0.08</c:v>
                </c:pt>
                <c:pt idx="2">
                  <c:v>0.11</c:v>
                </c:pt>
                <c:pt idx="3">
                  <c:v>0.46</c:v>
                </c:pt>
                <c:pt idx="4">
                  <c:v>0.27</c:v>
                </c:pt>
                <c:pt idx="5">
                  <c:v>0.04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13280"/>
        <c:axId val="170127360"/>
      </c:barChart>
      <c:catAx>
        <c:axId val="17011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70127360"/>
        <c:crosses val="autoZero"/>
        <c:auto val="1"/>
        <c:lblAlgn val="ctr"/>
        <c:lblOffset val="100"/>
        <c:noMultiLvlLbl val="0"/>
      </c:catAx>
      <c:valAx>
        <c:axId val="1701273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011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723584"/>
        <c:axId val="170725376"/>
      </c:barChart>
      <c:catAx>
        <c:axId val="170723584"/>
        <c:scaling>
          <c:orientation val="minMax"/>
        </c:scaling>
        <c:delete val="1"/>
        <c:axPos val="l"/>
        <c:majorTickMark val="out"/>
        <c:minorTickMark val="none"/>
        <c:tickLblPos val="none"/>
        <c:crossAx val="170725376"/>
        <c:crosses val="autoZero"/>
        <c:auto val="1"/>
        <c:lblAlgn val="ctr"/>
        <c:lblOffset val="100"/>
        <c:noMultiLvlLbl val="0"/>
      </c:catAx>
      <c:valAx>
        <c:axId val="1707253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7072358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735872"/>
        <c:axId val="170737664"/>
      </c:barChart>
      <c:catAx>
        <c:axId val="170735872"/>
        <c:scaling>
          <c:orientation val="minMax"/>
        </c:scaling>
        <c:delete val="1"/>
        <c:axPos val="l"/>
        <c:majorTickMark val="out"/>
        <c:minorTickMark val="none"/>
        <c:tickLblPos val="none"/>
        <c:crossAx val="170737664"/>
        <c:crosses val="autoZero"/>
        <c:auto val="1"/>
        <c:lblAlgn val="ctr"/>
        <c:lblOffset val="100"/>
        <c:noMultiLvlLbl val="0"/>
      </c:catAx>
      <c:valAx>
        <c:axId val="1707376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7073587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748160"/>
        <c:axId val="170778624"/>
      </c:barChart>
      <c:catAx>
        <c:axId val="170748160"/>
        <c:scaling>
          <c:orientation val="minMax"/>
        </c:scaling>
        <c:delete val="1"/>
        <c:axPos val="l"/>
        <c:majorTickMark val="out"/>
        <c:minorTickMark val="none"/>
        <c:tickLblPos val="none"/>
        <c:crossAx val="170778624"/>
        <c:crosses val="autoZero"/>
        <c:auto val="1"/>
        <c:lblAlgn val="ctr"/>
        <c:lblOffset val="100"/>
        <c:noMultiLvlLbl val="0"/>
      </c:catAx>
      <c:valAx>
        <c:axId val="170778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707481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9532544"/>
        <c:axId val="159534080"/>
      </c:barChart>
      <c:catAx>
        <c:axId val="15953254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53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3408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59532544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1133184"/>
        <c:axId val="171139072"/>
      </c:barChart>
      <c:catAx>
        <c:axId val="171133184"/>
        <c:scaling>
          <c:orientation val="minMax"/>
        </c:scaling>
        <c:delete val="1"/>
        <c:axPos val="l"/>
        <c:majorTickMark val="out"/>
        <c:minorTickMark val="none"/>
        <c:tickLblPos val="none"/>
        <c:crossAx val="171139072"/>
        <c:crosses val="autoZero"/>
        <c:auto val="1"/>
        <c:lblAlgn val="ctr"/>
        <c:lblOffset val="100"/>
        <c:noMultiLvlLbl val="0"/>
      </c:catAx>
      <c:valAx>
        <c:axId val="171139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7113318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78947368422"/>
          <c:y val="1.9157159801394135E-2"/>
          <c:w val="0.83552631578947367"/>
          <c:h val="0.965520853990264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DE7D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9558656"/>
        <c:axId val="159564544"/>
      </c:barChart>
      <c:catAx>
        <c:axId val="159558656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5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6454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59558656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8040413966791"/>
          <c:y val="1.9084005031915503E-2"/>
          <c:w val="0.78616835058194856"/>
          <c:h val="0.965650654614921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BE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9871360"/>
        <c:axId val="159872896"/>
      </c:barChart>
      <c:catAx>
        <c:axId val="15987136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87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7289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5987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94531774785813"/>
          <c:y val="1.8382352941176471E-2"/>
          <c:w val="0.76795787281453465"/>
          <c:h val="0.948529411764705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9896704"/>
        <c:axId val="159898240"/>
      </c:barChart>
      <c:catAx>
        <c:axId val="15989670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989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9824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5989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9"/>
          <c:y val="1.9230769230769326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0262400"/>
        <c:axId val="160280576"/>
      </c:barChart>
      <c:catAx>
        <c:axId val="16026240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2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8057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60262400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9"/>
          <c:y val="1.9230769230769326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0292224"/>
        <c:axId val="160294016"/>
      </c:barChart>
      <c:catAx>
        <c:axId val="16029222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2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9401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6029222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6</xdr:row>
      <xdr:rowOff>114300</xdr:rowOff>
    </xdr:from>
    <xdr:to>
      <xdr:col>1</xdr:col>
      <xdr:colOff>409575</xdr:colOff>
      <xdr:row>10</xdr:row>
      <xdr:rowOff>47625</xdr:rowOff>
    </xdr:to>
    <xdr:pic>
      <xdr:nvPicPr>
        <xdr:cNvPr id="3153" name="Picture 1" descr="Sig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333500"/>
          <a:ext cx="819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457200</xdr:colOff>
      <xdr:row>4</xdr:row>
      <xdr:rowOff>19050</xdr:rowOff>
    </xdr:from>
    <xdr:to>
      <xdr:col>7</xdr:col>
      <xdr:colOff>457200</xdr:colOff>
      <xdr:row>4</xdr:row>
      <xdr:rowOff>19050</xdr:rowOff>
    </xdr:to>
    <xdr:sp macro="" textlink="">
      <xdr:nvSpPr>
        <xdr:cNvPr id="3154" name="Line 2"/>
        <xdr:cNvSpPr>
          <a:spLocks noChangeShapeType="1"/>
        </xdr:cNvSpPr>
      </xdr:nvSpPr>
      <xdr:spPr bwMode="auto">
        <a:xfrm>
          <a:off x="5953125" y="84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1695450</xdr:colOff>
      <xdr:row>1</xdr:row>
      <xdr:rowOff>695325</xdr:rowOff>
    </xdr:to>
    <xdr:sp macro="" textlink="">
      <xdr:nvSpPr>
        <xdr:cNvPr id="1074" name="Line 391"/>
        <xdr:cNvSpPr>
          <a:spLocks noChangeShapeType="1"/>
        </xdr:cNvSpPr>
      </xdr:nvSpPr>
      <xdr:spPr bwMode="auto">
        <a:xfrm>
          <a:off x="1790700" y="628650"/>
          <a:ext cx="16859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123825</xdr:rowOff>
    </xdr:to>
    <xdr:graphicFrame macro="">
      <xdr:nvGraphicFramePr>
        <xdr:cNvPr id="1052769" name="Chart 2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123825</xdr:rowOff>
    </xdr:to>
    <xdr:graphicFrame macro="">
      <xdr:nvGraphicFramePr>
        <xdr:cNvPr id="1052770" name="Chart 2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142875</xdr:rowOff>
    </xdr:to>
    <xdr:graphicFrame macro="">
      <xdr:nvGraphicFramePr>
        <xdr:cNvPr id="1052771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2" name="Chart 2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3" name="Chart 2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122</xdr:col>
      <xdr:colOff>0</xdr:colOff>
      <xdr:row>41</xdr:row>
      <xdr:rowOff>152400</xdr:rowOff>
    </xdr:from>
    <xdr:to>
      <xdr:col>122</xdr:col>
      <xdr:colOff>0</xdr:colOff>
      <xdr:row>57</xdr:row>
      <xdr:rowOff>19050</xdr:rowOff>
    </xdr:to>
    <xdr:graphicFrame macro="">
      <xdr:nvGraphicFramePr>
        <xdr:cNvPr id="1052774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57</xdr:row>
      <xdr:rowOff>114300</xdr:rowOff>
    </xdr:to>
    <xdr:graphicFrame macro="">
      <xdr:nvGraphicFramePr>
        <xdr:cNvPr id="1052775" name="Chart 21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60</xdr:row>
      <xdr:rowOff>0</xdr:rowOff>
    </xdr:to>
    <xdr:graphicFrame macro="">
      <xdr:nvGraphicFramePr>
        <xdr:cNvPr id="1052776" name="Chart 9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142875</xdr:rowOff>
    </xdr:to>
    <xdr:graphicFrame macro="">
      <xdr:nvGraphicFramePr>
        <xdr:cNvPr id="1052777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142875</xdr:rowOff>
    </xdr:to>
    <xdr:graphicFrame macro="">
      <xdr:nvGraphicFramePr>
        <xdr:cNvPr id="1052778" name="Chart 9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9" name="Chart 9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122</xdr:col>
      <xdr:colOff>0</xdr:colOff>
      <xdr:row>42</xdr:row>
      <xdr:rowOff>0</xdr:rowOff>
    </xdr:from>
    <xdr:to>
      <xdr:col>122</xdr:col>
      <xdr:colOff>0</xdr:colOff>
      <xdr:row>57</xdr:row>
      <xdr:rowOff>57150</xdr:rowOff>
    </xdr:to>
    <xdr:graphicFrame macro="">
      <xdr:nvGraphicFramePr>
        <xdr:cNvPr id="1052780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438150</xdr:colOff>
      <xdr:row>44</xdr:row>
      <xdr:rowOff>9525</xdr:rowOff>
    </xdr:from>
    <xdr:to>
      <xdr:col>7</xdr:col>
      <xdr:colOff>0</xdr:colOff>
      <xdr:row>59</xdr:row>
      <xdr:rowOff>114300</xdr:rowOff>
    </xdr:to>
    <xdr:graphicFrame macro="">
      <xdr:nvGraphicFramePr>
        <xdr:cNvPr id="1052781" name="Chart 9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180975</xdr:colOff>
      <xdr:row>43</xdr:row>
      <xdr:rowOff>152400</xdr:rowOff>
    </xdr:from>
    <xdr:to>
      <xdr:col>13</xdr:col>
      <xdr:colOff>0</xdr:colOff>
      <xdr:row>59</xdr:row>
      <xdr:rowOff>104775</xdr:rowOff>
    </xdr:to>
    <xdr:graphicFrame macro="">
      <xdr:nvGraphicFramePr>
        <xdr:cNvPr id="10527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73</xdr:col>
      <xdr:colOff>438150</xdr:colOff>
      <xdr:row>42</xdr:row>
      <xdr:rowOff>0</xdr:rowOff>
    </xdr:from>
    <xdr:to>
      <xdr:col>76</xdr:col>
      <xdr:colOff>0</xdr:colOff>
      <xdr:row>58</xdr:row>
      <xdr:rowOff>76200</xdr:rowOff>
    </xdr:to>
    <xdr:graphicFrame macro="">
      <xdr:nvGraphicFramePr>
        <xdr:cNvPr id="10527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78</xdr:col>
      <xdr:colOff>0</xdr:colOff>
      <xdr:row>42</xdr:row>
      <xdr:rowOff>9525</xdr:rowOff>
    </xdr:from>
    <xdr:to>
      <xdr:col>80</xdr:col>
      <xdr:colOff>38100</xdr:colOff>
      <xdr:row>58</xdr:row>
      <xdr:rowOff>85725</xdr:rowOff>
    </xdr:to>
    <xdr:graphicFrame macro="">
      <xdr:nvGraphicFramePr>
        <xdr:cNvPr id="105278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87</xdr:col>
      <xdr:colOff>438150</xdr:colOff>
      <xdr:row>42</xdr:row>
      <xdr:rowOff>9525</xdr:rowOff>
    </xdr:from>
    <xdr:to>
      <xdr:col>90</xdr:col>
      <xdr:colOff>19050</xdr:colOff>
      <xdr:row>58</xdr:row>
      <xdr:rowOff>95250</xdr:rowOff>
    </xdr:to>
    <xdr:graphicFrame macro="">
      <xdr:nvGraphicFramePr>
        <xdr:cNvPr id="1052785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97</xdr:col>
      <xdr:colOff>0</xdr:colOff>
      <xdr:row>41</xdr:row>
      <xdr:rowOff>152400</xdr:rowOff>
    </xdr:from>
    <xdr:to>
      <xdr:col>99</xdr:col>
      <xdr:colOff>38100</xdr:colOff>
      <xdr:row>58</xdr:row>
      <xdr:rowOff>76200</xdr:rowOff>
    </xdr:to>
    <xdr:graphicFrame macro="">
      <xdr:nvGraphicFramePr>
        <xdr:cNvPr id="1052786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113</xdr:col>
      <xdr:colOff>0</xdr:colOff>
      <xdr:row>42</xdr:row>
      <xdr:rowOff>0</xdr:rowOff>
    </xdr:from>
    <xdr:to>
      <xdr:col>115</xdr:col>
      <xdr:colOff>38100</xdr:colOff>
      <xdr:row>58</xdr:row>
      <xdr:rowOff>76200</xdr:rowOff>
    </xdr:to>
    <xdr:graphicFrame macro="">
      <xdr:nvGraphicFramePr>
        <xdr:cNvPr id="1052787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117</xdr:col>
      <xdr:colOff>0</xdr:colOff>
      <xdr:row>42</xdr:row>
      <xdr:rowOff>0</xdr:rowOff>
    </xdr:from>
    <xdr:to>
      <xdr:col>119</xdr:col>
      <xdr:colOff>19050</xdr:colOff>
      <xdr:row>58</xdr:row>
      <xdr:rowOff>76200</xdr:rowOff>
    </xdr:to>
    <xdr:graphicFrame macro="">
      <xdr:nvGraphicFramePr>
        <xdr:cNvPr id="1052788" name="Chart 5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0</xdr:colOff>
      <xdr:row>42</xdr:row>
      <xdr:rowOff>0</xdr:rowOff>
    </xdr:from>
    <xdr:to>
      <xdr:col>122</xdr:col>
      <xdr:colOff>9525</xdr:colOff>
      <xdr:row>58</xdr:row>
      <xdr:rowOff>76200</xdr:rowOff>
    </xdr:to>
    <xdr:graphicFrame macro="">
      <xdr:nvGraphicFramePr>
        <xdr:cNvPr id="1052789" name="Chart 5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114300</xdr:colOff>
      <xdr:row>44</xdr:row>
      <xdr:rowOff>9525</xdr:rowOff>
    </xdr:from>
    <xdr:to>
      <xdr:col>9</xdr:col>
      <xdr:colOff>847725</xdr:colOff>
      <xdr:row>59</xdr:row>
      <xdr:rowOff>114300</xdr:rowOff>
    </xdr:to>
    <xdr:graphicFrame macro="">
      <xdr:nvGraphicFramePr>
        <xdr:cNvPr id="1052790" name="Chart 6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20</xdr:col>
      <xdr:colOff>438150</xdr:colOff>
      <xdr:row>41</xdr:row>
      <xdr:rowOff>142875</xdr:rowOff>
    </xdr:from>
    <xdr:to>
      <xdr:col>23</xdr:col>
      <xdr:colOff>0</xdr:colOff>
      <xdr:row>58</xdr:row>
      <xdr:rowOff>123825</xdr:rowOff>
    </xdr:to>
    <xdr:graphicFrame macro="">
      <xdr:nvGraphicFramePr>
        <xdr:cNvPr id="105279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28</xdr:col>
      <xdr:colOff>419100</xdr:colOff>
      <xdr:row>41</xdr:row>
      <xdr:rowOff>152400</xdr:rowOff>
    </xdr:from>
    <xdr:to>
      <xdr:col>31</xdr:col>
      <xdr:colOff>0</xdr:colOff>
      <xdr:row>58</xdr:row>
      <xdr:rowOff>123825</xdr:rowOff>
    </xdr:to>
    <xdr:graphicFrame macro="">
      <xdr:nvGraphicFramePr>
        <xdr:cNvPr id="105279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37</xdr:col>
      <xdr:colOff>0</xdr:colOff>
      <xdr:row>41</xdr:row>
      <xdr:rowOff>152400</xdr:rowOff>
    </xdr:from>
    <xdr:to>
      <xdr:col>39</xdr:col>
      <xdr:colOff>28575</xdr:colOff>
      <xdr:row>58</xdr:row>
      <xdr:rowOff>133350</xdr:rowOff>
    </xdr:to>
    <xdr:graphicFrame macro="">
      <xdr:nvGraphicFramePr>
        <xdr:cNvPr id="105279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47</xdr:col>
      <xdr:colOff>0</xdr:colOff>
      <xdr:row>41</xdr:row>
      <xdr:rowOff>142875</xdr:rowOff>
    </xdr:from>
    <xdr:to>
      <xdr:col>49</xdr:col>
      <xdr:colOff>28575</xdr:colOff>
      <xdr:row>58</xdr:row>
      <xdr:rowOff>114300</xdr:rowOff>
    </xdr:to>
    <xdr:graphicFrame macro="">
      <xdr:nvGraphicFramePr>
        <xdr:cNvPr id="105279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58</xdr:col>
      <xdr:colOff>428625</xdr:colOff>
      <xdr:row>42</xdr:row>
      <xdr:rowOff>9525</xdr:rowOff>
    </xdr:from>
    <xdr:to>
      <xdr:col>61</xdr:col>
      <xdr:colOff>19050</xdr:colOff>
      <xdr:row>58</xdr:row>
      <xdr:rowOff>85725</xdr:rowOff>
    </xdr:to>
    <xdr:graphicFrame macro="">
      <xdr:nvGraphicFramePr>
        <xdr:cNvPr id="105279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68</xdr:col>
      <xdr:colOff>0</xdr:colOff>
      <xdr:row>42</xdr:row>
      <xdr:rowOff>0</xdr:rowOff>
    </xdr:from>
    <xdr:to>
      <xdr:col>70</xdr:col>
      <xdr:colOff>38100</xdr:colOff>
      <xdr:row>58</xdr:row>
      <xdr:rowOff>66675</xdr:rowOff>
    </xdr:to>
    <xdr:graphicFrame macro="">
      <xdr:nvGraphicFramePr>
        <xdr:cNvPr id="105279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58</xdr:row>
      <xdr:rowOff>76200</xdr:rowOff>
    </xdr:from>
    <xdr:to>
      <xdr:col>11</xdr:col>
      <xdr:colOff>47625</xdr:colOff>
      <xdr:row>61</xdr:row>
      <xdr:rowOff>0</xdr:rowOff>
    </xdr:to>
    <xdr:graphicFrame macro="">
      <xdr:nvGraphicFramePr>
        <xdr:cNvPr id="2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390525</xdr:colOff>
      <xdr:row>61</xdr:row>
      <xdr:rowOff>0</xdr:rowOff>
    </xdr:from>
    <xdr:to>
      <xdr:col>11</xdr:col>
      <xdr:colOff>38100</xdr:colOff>
      <xdr:row>61</xdr:row>
      <xdr:rowOff>28575</xdr:rowOff>
    </xdr:to>
    <xdr:graphicFrame macro="">
      <xdr:nvGraphicFramePr>
        <xdr:cNvPr id="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63</xdr:row>
      <xdr:rowOff>85725</xdr:rowOff>
    </xdr:from>
    <xdr:to>
      <xdr:col>11</xdr:col>
      <xdr:colOff>38100</xdr:colOff>
      <xdr:row>64</xdr:row>
      <xdr:rowOff>0</xdr:rowOff>
    </xdr:to>
    <xdr:graphicFrame macro="">
      <xdr:nvGraphicFramePr>
        <xdr:cNvPr id="4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71</xdr:row>
      <xdr:rowOff>76200</xdr:rowOff>
    </xdr:from>
    <xdr:to>
      <xdr:col>11</xdr:col>
      <xdr:colOff>57150</xdr:colOff>
      <xdr:row>74</xdr:row>
      <xdr:rowOff>0</xdr:rowOff>
    </xdr:to>
    <xdr:graphicFrame macro="">
      <xdr:nvGraphicFramePr>
        <xdr:cNvPr id="5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</xdr:row>
      <xdr:rowOff>190500</xdr:rowOff>
    </xdr:from>
    <xdr:to>
      <xdr:col>10</xdr:col>
      <xdr:colOff>723900</xdr:colOff>
      <xdr:row>27</xdr:row>
      <xdr:rowOff>352425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32</xdr:row>
      <xdr:rowOff>190500</xdr:rowOff>
    </xdr:from>
    <xdr:to>
      <xdr:col>10</xdr:col>
      <xdr:colOff>723900</xdr:colOff>
      <xdr:row>46</xdr:row>
      <xdr:rowOff>276225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10886</xdr:colOff>
      <xdr:row>12</xdr:row>
      <xdr:rowOff>190500</xdr:rowOff>
    </xdr:from>
    <xdr:to>
      <xdr:col>21</xdr:col>
      <xdr:colOff>725260</xdr:colOff>
      <xdr:row>27</xdr:row>
      <xdr:rowOff>329293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28574</xdr:colOff>
      <xdr:row>32</xdr:row>
      <xdr:rowOff>180974</xdr:rowOff>
    </xdr:from>
    <xdr:to>
      <xdr:col>21</xdr:col>
      <xdr:colOff>761999</xdr:colOff>
      <xdr:row>46</xdr:row>
      <xdr:rowOff>285749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400050</xdr:colOff>
      <xdr:row>80</xdr:row>
      <xdr:rowOff>76200</xdr:rowOff>
    </xdr:from>
    <xdr:to>
      <xdr:col>11</xdr:col>
      <xdr:colOff>47625</xdr:colOff>
      <xdr:row>83</xdr:row>
      <xdr:rowOff>0</xdr:rowOff>
    </xdr:to>
    <xdr:graphicFrame macro="">
      <xdr:nvGraphicFramePr>
        <xdr:cNvPr id="13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400050</xdr:colOff>
      <xdr:row>89</xdr:row>
      <xdr:rowOff>76200</xdr:rowOff>
    </xdr:from>
    <xdr:to>
      <xdr:col>11</xdr:col>
      <xdr:colOff>47625</xdr:colOff>
      <xdr:row>92</xdr:row>
      <xdr:rowOff>0</xdr:rowOff>
    </xdr:to>
    <xdr:graphicFrame macro="">
      <xdr:nvGraphicFramePr>
        <xdr:cNvPr id="15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400050</xdr:colOff>
      <xdr:row>91</xdr:row>
      <xdr:rowOff>76200</xdr:rowOff>
    </xdr:from>
    <xdr:to>
      <xdr:col>11</xdr:col>
      <xdr:colOff>47625</xdr:colOff>
      <xdr:row>94</xdr:row>
      <xdr:rowOff>0</xdr:rowOff>
    </xdr:to>
    <xdr:graphicFrame macro="">
      <xdr:nvGraphicFramePr>
        <xdr:cNvPr id="16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400050</xdr:colOff>
      <xdr:row>100</xdr:row>
      <xdr:rowOff>76200</xdr:rowOff>
    </xdr:from>
    <xdr:to>
      <xdr:col>11</xdr:col>
      <xdr:colOff>47625</xdr:colOff>
      <xdr:row>103</xdr:row>
      <xdr:rowOff>0</xdr:rowOff>
    </xdr:to>
    <xdr:graphicFrame macro="">
      <xdr:nvGraphicFramePr>
        <xdr:cNvPr id="18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tabColor rgb="FF3FA8C1"/>
  </sheetPr>
  <dimension ref="A1:W44"/>
  <sheetViews>
    <sheetView showGridLines="0" tabSelected="1" zoomScale="85" zoomScaleNormal="85" zoomScaleSheetLayoutView="90" workbookViewId="0">
      <selection activeCell="B37" sqref="B37:G37"/>
    </sheetView>
  </sheetViews>
  <sheetFormatPr baseColWidth="10" defaultRowHeight="13.2" x14ac:dyDescent="0.25"/>
  <cols>
    <col min="1" max="1" width="13.88671875" customWidth="1"/>
  </cols>
  <sheetData>
    <row r="1" spans="1:18" s="18" customFormat="1" ht="15.6" x14ac:dyDescent="0.3">
      <c r="A1" s="367" t="s">
        <v>111</v>
      </c>
      <c r="B1" s="61"/>
      <c r="C1" s="61"/>
      <c r="D1" s="61"/>
      <c r="E1" s="61"/>
      <c r="F1" s="61"/>
      <c r="G1" s="61"/>
      <c r="H1" s="61"/>
      <c r="I1" s="61"/>
      <c r="J1" s="62"/>
      <c r="K1" s="62"/>
      <c r="L1" s="62"/>
      <c r="M1" s="62"/>
      <c r="N1" s="62"/>
      <c r="O1" s="63"/>
      <c r="P1" s="63"/>
    </row>
    <row r="2" spans="1:18" ht="18" x14ac:dyDescent="0.3">
      <c r="A2" s="64" t="s">
        <v>115</v>
      </c>
      <c r="B2" s="65"/>
      <c r="C2" s="65"/>
      <c r="D2" s="65"/>
      <c r="E2" s="65"/>
      <c r="F2" s="65"/>
      <c r="G2" s="66"/>
      <c r="H2" s="66"/>
      <c r="I2" s="66"/>
      <c r="J2" s="66"/>
      <c r="K2" s="66"/>
      <c r="L2" s="66"/>
      <c r="M2" s="66"/>
      <c r="N2" s="66"/>
      <c r="O2" s="67"/>
      <c r="P2" s="67"/>
    </row>
    <row r="3" spans="1:18" ht="15" x14ac:dyDescent="0.25">
      <c r="A3" s="6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67"/>
    </row>
    <row r="4" spans="1:18" ht="15.6" x14ac:dyDescent="0.3">
      <c r="A4" s="68" t="s">
        <v>10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  <c r="P4" s="67"/>
    </row>
    <row r="5" spans="1:18" ht="15.6" x14ac:dyDescent="0.3">
      <c r="A5" s="69" t="s">
        <v>29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66"/>
      <c r="N5" s="66"/>
      <c r="O5" s="67"/>
      <c r="P5" s="67"/>
    </row>
    <row r="6" spans="1:18" ht="15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6"/>
      <c r="N6" s="66"/>
      <c r="O6" s="67"/>
      <c r="P6" s="67"/>
    </row>
    <row r="7" spans="1:18" ht="15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66"/>
      <c r="N7" s="66"/>
      <c r="O7" s="67"/>
      <c r="P7" s="67"/>
    </row>
    <row r="8" spans="1:18" ht="15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66"/>
      <c r="N8" s="66"/>
      <c r="O8" s="67"/>
      <c r="P8" s="67"/>
    </row>
    <row r="9" spans="1:18" ht="15.6" x14ac:dyDescent="0.3">
      <c r="A9" s="69"/>
      <c r="B9" s="69"/>
      <c r="C9" s="71" t="s">
        <v>40</v>
      </c>
      <c r="D9" s="72"/>
      <c r="E9" s="72"/>
      <c r="F9" s="72"/>
      <c r="G9" s="72"/>
      <c r="H9" s="72"/>
      <c r="I9" s="72"/>
      <c r="J9" s="72"/>
      <c r="K9" s="72"/>
      <c r="L9" s="70"/>
      <c r="M9" s="70"/>
      <c r="N9" s="66"/>
      <c r="O9" s="66"/>
      <c r="P9" s="66"/>
      <c r="Q9" s="19"/>
      <c r="R9" s="19"/>
    </row>
    <row r="10" spans="1:18" ht="15.6" x14ac:dyDescent="0.3">
      <c r="A10" s="66"/>
      <c r="B10" s="66"/>
      <c r="C10" s="73" t="s">
        <v>58</v>
      </c>
      <c r="D10" s="74"/>
      <c r="E10" s="74"/>
      <c r="F10" s="74"/>
      <c r="G10" s="74"/>
      <c r="H10" s="74"/>
      <c r="I10" s="74"/>
      <c r="J10" s="74"/>
      <c r="K10" s="74"/>
      <c r="L10" s="66"/>
      <c r="M10" s="66"/>
      <c r="N10" s="66"/>
      <c r="O10" s="67"/>
      <c r="P10" s="67"/>
    </row>
    <row r="11" spans="1:1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67"/>
    </row>
    <row r="12" spans="1:1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7"/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P13" s="67"/>
    </row>
    <row r="14" spans="1:18" ht="15.6" x14ac:dyDescent="0.3">
      <c r="A14" s="75" t="s">
        <v>11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P14" s="67"/>
    </row>
    <row r="15" spans="1:18" ht="15.6" x14ac:dyDescent="0.3">
      <c r="A15" s="7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67"/>
    </row>
    <row r="16" spans="1:18" ht="15" x14ac:dyDescent="0.25">
      <c r="A16" s="68" t="s">
        <v>65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67"/>
    </row>
    <row r="17" spans="1:23" ht="15" x14ac:dyDescent="0.25">
      <c r="A17" s="68" t="s">
        <v>59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67"/>
    </row>
    <row r="18" spans="1:23" ht="15.6" x14ac:dyDescent="0.3">
      <c r="A18" s="68" t="s">
        <v>41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67"/>
    </row>
    <row r="19" spans="1:23" ht="15" x14ac:dyDescent="0.25">
      <c r="A19" s="68" t="s">
        <v>62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P19" s="67"/>
    </row>
    <row r="20" spans="1:23" ht="15.6" x14ac:dyDescent="0.3">
      <c r="A20" s="284" t="s">
        <v>113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6"/>
      <c r="Q20" s="286"/>
      <c r="R20" s="286"/>
      <c r="S20" s="286"/>
      <c r="T20" s="286"/>
      <c r="U20" s="286"/>
      <c r="V20" s="286"/>
      <c r="W20" s="286"/>
    </row>
    <row r="21" spans="1:23" ht="15.6" x14ac:dyDescent="0.3">
      <c r="A21" s="284" t="s">
        <v>112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6"/>
      <c r="Q21" s="286"/>
      <c r="R21" s="286"/>
      <c r="S21" s="286"/>
      <c r="T21" s="286"/>
      <c r="U21" s="286"/>
      <c r="V21" s="286"/>
      <c r="W21" s="286"/>
    </row>
    <row r="22" spans="1:23" ht="15" x14ac:dyDescent="0.25">
      <c r="A22" s="68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/>
      <c r="P22" s="67"/>
    </row>
    <row r="23" spans="1:23" ht="15.6" x14ac:dyDescent="0.3">
      <c r="A23" s="68" t="s">
        <v>12</v>
      </c>
      <c r="B23" s="66"/>
      <c r="C23" s="66"/>
      <c r="D23" s="66"/>
      <c r="E23" s="66"/>
      <c r="F23" s="68" t="s">
        <v>30</v>
      </c>
      <c r="G23" s="76" t="s">
        <v>31</v>
      </c>
      <c r="H23" s="68"/>
      <c r="I23" s="66"/>
      <c r="J23" s="66"/>
      <c r="K23" s="66"/>
      <c r="L23" s="66"/>
      <c r="M23" s="66"/>
      <c r="N23" s="66"/>
      <c r="O23" s="67"/>
      <c r="P23" s="67"/>
    </row>
    <row r="24" spans="1:23" ht="15.6" x14ac:dyDescent="0.3">
      <c r="A24" s="68"/>
      <c r="B24" s="66"/>
      <c r="C24" s="66"/>
      <c r="D24" s="66"/>
      <c r="E24" s="66"/>
      <c r="F24" s="68" t="s">
        <v>32</v>
      </c>
      <c r="G24" s="76" t="s">
        <v>33</v>
      </c>
      <c r="H24" s="68"/>
      <c r="I24" s="66"/>
      <c r="J24" s="66"/>
      <c r="K24" s="66"/>
      <c r="L24" s="66"/>
      <c r="M24" s="66"/>
      <c r="N24" s="66"/>
      <c r="O24" s="67"/>
      <c r="P24" s="67"/>
    </row>
    <row r="25" spans="1:23" ht="15.6" x14ac:dyDescent="0.3">
      <c r="A25" s="68"/>
      <c r="B25" s="66"/>
      <c r="C25" s="66"/>
      <c r="D25" s="66"/>
      <c r="E25" s="66"/>
      <c r="F25" s="68" t="s">
        <v>63</v>
      </c>
      <c r="G25" s="76" t="s">
        <v>64</v>
      </c>
      <c r="H25" s="68"/>
      <c r="I25" s="66"/>
      <c r="J25" s="66"/>
      <c r="K25" s="66"/>
      <c r="L25" s="66"/>
      <c r="M25" s="66"/>
      <c r="N25" s="66"/>
      <c r="O25" s="67"/>
      <c r="P25" s="67"/>
    </row>
    <row r="26" spans="1:23" ht="15.6" x14ac:dyDescent="0.3">
      <c r="A26" s="68"/>
      <c r="B26" s="66"/>
      <c r="C26" s="66"/>
      <c r="D26" s="66"/>
      <c r="E26" s="66"/>
      <c r="F26" s="68" t="s">
        <v>34</v>
      </c>
      <c r="G26" s="76" t="s">
        <v>35</v>
      </c>
      <c r="H26" s="68"/>
      <c r="I26" s="66"/>
      <c r="J26" s="66"/>
      <c r="K26" s="66"/>
      <c r="L26" s="66"/>
      <c r="M26" s="66"/>
      <c r="N26" s="66"/>
      <c r="O26" s="67"/>
      <c r="P26" s="67"/>
    </row>
    <row r="27" spans="1:23" ht="15.6" x14ac:dyDescent="0.3">
      <c r="A27" s="68"/>
      <c r="B27" s="66"/>
      <c r="C27" s="66"/>
      <c r="D27" s="66"/>
      <c r="E27" s="66"/>
      <c r="F27" s="68" t="s">
        <v>36</v>
      </c>
      <c r="G27" s="76" t="s">
        <v>37</v>
      </c>
      <c r="H27" s="68"/>
      <c r="I27" s="66"/>
      <c r="J27" s="66"/>
      <c r="K27" s="66"/>
      <c r="L27" s="66"/>
      <c r="M27" s="66"/>
      <c r="N27" s="66"/>
      <c r="O27" s="67"/>
      <c r="P27" s="67"/>
    </row>
    <row r="28" spans="1:23" ht="15" x14ac:dyDescent="0.25">
      <c r="A28" s="68" t="s">
        <v>120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7"/>
    </row>
    <row r="29" spans="1:23" ht="15" x14ac:dyDescent="0.25">
      <c r="A29" s="68" t="s">
        <v>13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67"/>
    </row>
    <row r="30" spans="1:23" ht="15" x14ac:dyDescent="0.25">
      <c r="A30" s="68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67"/>
    </row>
    <row r="31" spans="1:23" ht="15" x14ac:dyDescent="0.25">
      <c r="A31" s="68"/>
      <c r="B31" s="68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67"/>
    </row>
    <row r="32" spans="1:23" ht="15" x14ac:dyDescent="0.25">
      <c r="A32" s="68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P32" s="67"/>
    </row>
    <row r="33" spans="1:16" ht="15.6" x14ac:dyDescent="0.3">
      <c r="A33" s="75" t="s">
        <v>14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/>
      <c r="P33" s="67"/>
    </row>
    <row r="34" spans="1:16" ht="15" x14ac:dyDescent="0.25">
      <c r="A34" s="68" t="s">
        <v>114</v>
      </c>
      <c r="B34" s="77"/>
      <c r="C34" s="77"/>
      <c r="D34" s="77"/>
      <c r="E34" s="77"/>
      <c r="F34" s="77"/>
      <c r="G34" s="77"/>
      <c r="H34" s="66"/>
      <c r="I34" s="66"/>
      <c r="J34" s="66"/>
      <c r="K34" s="66"/>
      <c r="L34" s="66"/>
      <c r="M34" s="66"/>
      <c r="N34" s="66"/>
      <c r="O34" s="67"/>
      <c r="P34" s="67"/>
    </row>
    <row r="35" spans="1:16" ht="15.75" customHeight="1" x14ac:dyDescent="0.25">
      <c r="A35" s="68" t="s">
        <v>121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67"/>
    </row>
    <row r="36" spans="1:16" ht="15" x14ac:dyDescent="0.25">
      <c r="A36" s="68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  <c r="P36" s="67"/>
    </row>
    <row r="37" spans="1:16" ht="22.8" x14ac:dyDescent="0.4">
      <c r="A37" s="67"/>
      <c r="B37" s="510" t="s">
        <v>108</v>
      </c>
      <c r="C37" s="511"/>
      <c r="D37" s="511"/>
      <c r="E37" s="511"/>
      <c r="F37" s="511"/>
      <c r="G37" s="511"/>
      <c r="H37" s="67"/>
      <c r="I37" s="67"/>
      <c r="J37" s="67"/>
      <c r="K37" s="67"/>
      <c r="L37" s="67"/>
      <c r="M37" s="67"/>
      <c r="N37" s="67"/>
      <c r="O37" s="67"/>
      <c r="P37" s="67"/>
    </row>
    <row r="38" spans="1:16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</sheetData>
  <sheetProtection password="CC48" sheet="1" objects="1" scenarios="1" selectLockedCells="1"/>
  <mergeCells count="1">
    <mergeCell ref="B37:G37"/>
  </mergeCells>
  <phoneticPr fontId="2" type="noConversion"/>
  <hyperlinks>
    <hyperlink ref="B37" location="'Encodage réponses Es'!A1" display="Commencez l'encodage ici !"/>
  </hyperlinks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>
    <oddFooter>&amp;LEENC 2015 &amp;A&amp;C3e secondaire&amp;RPage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tabColor indexed="8"/>
    <pageSetUpPr fitToPage="1"/>
  </sheetPr>
  <dimension ref="A1:CP52"/>
  <sheetViews>
    <sheetView zoomScaleNormal="100" zoomScaleSheetLayoutView="100" workbookViewId="0">
      <pane xSplit="6" ySplit="2" topLeftCell="Z3" activePane="bottomRight" state="frozen"/>
      <selection pane="topRight" activeCell="G1" sqref="G1"/>
      <selection pane="bottomLeft" activeCell="A3" sqref="A3"/>
      <selection pane="bottomRight" activeCell="M16" sqref="M15:M16"/>
    </sheetView>
  </sheetViews>
  <sheetFormatPr baseColWidth="10" defaultColWidth="11.44140625" defaultRowHeight="13.2" x14ac:dyDescent="0.25"/>
  <cols>
    <col min="1" max="1" width="12.6640625" style="4" customWidth="1"/>
    <col min="2" max="2" width="9" style="4" customWidth="1"/>
    <col min="3" max="4" width="9" style="4" hidden="1" customWidth="1"/>
    <col min="5" max="5" width="5" style="4" customWidth="1"/>
    <col min="6" max="6" width="30.5546875" style="4" customWidth="1"/>
    <col min="7" max="7" width="5.6640625" style="4" bestFit="1" customWidth="1"/>
    <col min="8" max="8" width="19.44140625" style="4" bestFit="1" customWidth="1"/>
    <col min="9" max="9" width="19.44140625" style="4" customWidth="1"/>
    <col min="10" max="10" width="8" style="4" customWidth="1"/>
    <col min="11" max="11" width="1.6640625" style="363" customWidth="1"/>
    <col min="12" max="13" width="4.44140625" style="4" customWidth="1"/>
    <col min="14" max="21" width="4.44140625" style="4" bestFit="1" customWidth="1"/>
    <col min="22" max="22" width="4.44140625" style="4" customWidth="1"/>
    <col min="23" max="49" width="4.44140625" style="4" bestFit="1" customWidth="1"/>
    <col min="50" max="93" width="4.44140625" style="4" customWidth="1"/>
    <col min="94" max="16384" width="11.44140625" style="4"/>
  </cols>
  <sheetData>
    <row r="1" spans="1:94" s="10" customFormat="1" ht="48" customHeight="1" thickBot="1" x14ac:dyDescent="0.3">
      <c r="A1" s="171" t="s">
        <v>46</v>
      </c>
      <c r="B1" s="513"/>
      <c r="C1" s="514"/>
      <c r="D1" s="514"/>
      <c r="E1" s="514"/>
      <c r="F1" s="515"/>
      <c r="G1" s="535" t="s">
        <v>44</v>
      </c>
      <c r="H1" s="536"/>
      <c r="I1" s="536"/>
      <c r="J1" s="537" t="s">
        <v>124</v>
      </c>
      <c r="K1" s="512"/>
      <c r="L1" s="360">
        <v>1</v>
      </c>
      <c r="M1" s="250">
        <v>2</v>
      </c>
      <c r="N1" s="250">
        <v>3</v>
      </c>
      <c r="O1" s="250">
        <v>4</v>
      </c>
      <c r="P1" s="250">
        <v>5</v>
      </c>
      <c r="Q1" s="250">
        <v>6</v>
      </c>
      <c r="R1" s="250">
        <v>7</v>
      </c>
      <c r="S1" s="252">
        <v>8</v>
      </c>
      <c r="T1" s="252">
        <v>9</v>
      </c>
      <c r="U1" s="250">
        <v>10</v>
      </c>
      <c r="V1" s="252">
        <v>11</v>
      </c>
      <c r="W1" s="252">
        <v>12</v>
      </c>
      <c r="X1" s="250">
        <v>13</v>
      </c>
      <c r="Y1" s="252">
        <v>14</v>
      </c>
      <c r="Z1" s="252">
        <v>15</v>
      </c>
      <c r="AA1" s="252">
        <v>16</v>
      </c>
      <c r="AB1" s="252">
        <v>17</v>
      </c>
      <c r="AC1" s="252">
        <v>18</v>
      </c>
      <c r="AD1" s="252">
        <v>19</v>
      </c>
      <c r="AE1" s="250">
        <v>20</v>
      </c>
      <c r="AF1" s="252">
        <v>21</v>
      </c>
      <c r="AG1" s="252">
        <v>22</v>
      </c>
      <c r="AH1" s="252">
        <v>23</v>
      </c>
      <c r="AI1" s="252">
        <v>24</v>
      </c>
      <c r="AJ1" s="250">
        <v>25</v>
      </c>
      <c r="AK1" s="252">
        <v>26</v>
      </c>
      <c r="AL1" s="252">
        <v>27</v>
      </c>
      <c r="AM1" s="252">
        <v>28</v>
      </c>
      <c r="AN1" s="250">
        <v>29</v>
      </c>
      <c r="AO1" s="250">
        <v>30</v>
      </c>
      <c r="AP1" s="250">
        <v>31</v>
      </c>
      <c r="AQ1" s="250">
        <v>32</v>
      </c>
      <c r="AR1" s="250">
        <v>33</v>
      </c>
      <c r="AS1" s="250">
        <v>34</v>
      </c>
      <c r="AT1" s="252">
        <v>35</v>
      </c>
      <c r="AU1" s="252">
        <v>36</v>
      </c>
      <c r="AV1" s="252">
        <v>37</v>
      </c>
      <c r="AW1" s="252">
        <v>38</v>
      </c>
      <c r="AX1" s="252">
        <v>39</v>
      </c>
      <c r="AY1" s="253">
        <v>40</v>
      </c>
      <c r="AZ1" s="251">
        <v>41</v>
      </c>
      <c r="BA1" s="251">
        <v>42</v>
      </c>
      <c r="BB1" s="254">
        <v>43</v>
      </c>
      <c r="BC1" s="254">
        <v>44</v>
      </c>
      <c r="BD1" s="255">
        <v>45</v>
      </c>
      <c r="BE1" s="255">
        <v>46</v>
      </c>
      <c r="BF1" s="255">
        <v>47</v>
      </c>
      <c r="BG1" s="257">
        <v>48</v>
      </c>
      <c r="BH1" s="257">
        <v>49</v>
      </c>
      <c r="BI1" s="257">
        <v>50</v>
      </c>
      <c r="BJ1" s="257">
        <v>51</v>
      </c>
      <c r="BK1" s="257">
        <v>52</v>
      </c>
      <c r="BL1" s="257">
        <v>53</v>
      </c>
      <c r="BM1" s="257">
        <v>54</v>
      </c>
      <c r="BN1" s="255">
        <v>55</v>
      </c>
      <c r="BO1" s="256">
        <v>56</v>
      </c>
      <c r="BP1" s="255">
        <v>57</v>
      </c>
      <c r="BQ1" s="256">
        <v>58</v>
      </c>
      <c r="BR1" s="256">
        <v>59</v>
      </c>
      <c r="BS1" s="256">
        <v>60</v>
      </c>
      <c r="BT1" s="256">
        <v>61</v>
      </c>
      <c r="BU1" s="256">
        <v>62</v>
      </c>
      <c r="BV1" s="256">
        <v>63</v>
      </c>
      <c r="BW1" s="256">
        <v>64</v>
      </c>
      <c r="BX1" s="256">
        <v>65</v>
      </c>
      <c r="BY1" s="257">
        <v>66</v>
      </c>
      <c r="BZ1" s="257">
        <v>67</v>
      </c>
      <c r="CA1" s="257">
        <v>68</v>
      </c>
      <c r="CB1" s="257">
        <v>69</v>
      </c>
      <c r="CC1" s="257">
        <v>70</v>
      </c>
      <c r="CD1" s="258">
        <v>71</v>
      </c>
      <c r="CE1" s="256">
        <v>72</v>
      </c>
      <c r="CF1" s="256">
        <v>73</v>
      </c>
      <c r="CG1" s="256">
        <v>74</v>
      </c>
      <c r="CH1" s="256">
        <v>75</v>
      </c>
      <c r="CI1" s="256">
        <v>76</v>
      </c>
      <c r="CJ1" s="256">
        <v>77</v>
      </c>
      <c r="CK1" s="257">
        <v>78</v>
      </c>
      <c r="CL1" s="257">
        <v>79</v>
      </c>
      <c r="CM1" s="257">
        <v>80</v>
      </c>
      <c r="CN1" s="400">
        <v>81</v>
      </c>
      <c r="CO1" s="401" t="s">
        <v>21</v>
      </c>
      <c r="CP1" s="397"/>
    </row>
    <row r="2" spans="1:94" s="20" customFormat="1" ht="55.5" customHeight="1" thickBot="1" x14ac:dyDescent="0.3">
      <c r="A2" s="172" t="s">
        <v>8</v>
      </c>
      <c r="B2" s="529"/>
      <c r="C2" s="530"/>
      <c r="D2" s="530"/>
      <c r="E2" s="531"/>
      <c r="F2" s="173" t="s">
        <v>45</v>
      </c>
      <c r="G2" s="356" t="s">
        <v>42</v>
      </c>
      <c r="H2" s="357" t="s">
        <v>43</v>
      </c>
      <c r="I2" s="358" t="s">
        <v>109</v>
      </c>
      <c r="J2" s="538"/>
      <c r="K2" s="512"/>
      <c r="L2" s="361" t="s">
        <v>15</v>
      </c>
      <c r="M2" s="79" t="s">
        <v>15</v>
      </c>
      <c r="N2" s="79" t="s">
        <v>15</v>
      </c>
      <c r="O2" s="79" t="s">
        <v>15</v>
      </c>
      <c r="P2" s="79" t="s">
        <v>15</v>
      </c>
      <c r="Q2" s="79" t="s">
        <v>15</v>
      </c>
      <c r="R2" s="79" t="s">
        <v>15</v>
      </c>
      <c r="S2" s="79" t="s">
        <v>15</v>
      </c>
      <c r="T2" s="79" t="s">
        <v>15</v>
      </c>
      <c r="U2" s="79" t="s">
        <v>15</v>
      </c>
      <c r="V2" s="79" t="s">
        <v>15</v>
      </c>
      <c r="W2" s="79" t="s">
        <v>15</v>
      </c>
      <c r="X2" s="79" t="s">
        <v>15</v>
      </c>
      <c r="Y2" s="79" t="s">
        <v>15</v>
      </c>
      <c r="Z2" s="79" t="s">
        <v>15</v>
      </c>
      <c r="AA2" s="79" t="s">
        <v>15</v>
      </c>
      <c r="AB2" s="79" t="s">
        <v>15</v>
      </c>
      <c r="AC2" s="79" t="s">
        <v>15</v>
      </c>
      <c r="AD2" s="79" t="s">
        <v>15</v>
      </c>
      <c r="AE2" s="79" t="s">
        <v>15</v>
      </c>
      <c r="AF2" s="79" t="s">
        <v>15</v>
      </c>
      <c r="AG2" s="79" t="s">
        <v>15</v>
      </c>
      <c r="AH2" s="79" t="s">
        <v>15</v>
      </c>
      <c r="AI2" s="79" t="s">
        <v>15</v>
      </c>
      <c r="AJ2" s="79" t="s">
        <v>15</v>
      </c>
      <c r="AK2" s="79" t="s">
        <v>15</v>
      </c>
      <c r="AL2" s="79" t="s">
        <v>15</v>
      </c>
      <c r="AM2" s="79" t="s">
        <v>15</v>
      </c>
      <c r="AN2" s="79" t="s">
        <v>15</v>
      </c>
      <c r="AO2" s="79" t="s">
        <v>15</v>
      </c>
      <c r="AP2" s="79" t="s">
        <v>15</v>
      </c>
      <c r="AQ2" s="79" t="s">
        <v>15</v>
      </c>
      <c r="AR2" s="79" t="s">
        <v>15</v>
      </c>
      <c r="AS2" s="79" t="s">
        <v>15</v>
      </c>
      <c r="AT2" s="79" t="s">
        <v>15</v>
      </c>
      <c r="AU2" s="79" t="s">
        <v>15</v>
      </c>
      <c r="AV2" s="79" t="s">
        <v>15</v>
      </c>
      <c r="AW2" s="79" t="s">
        <v>15</v>
      </c>
      <c r="AX2" s="79" t="s">
        <v>15</v>
      </c>
      <c r="AY2" s="79" t="s">
        <v>15</v>
      </c>
      <c r="AZ2" s="79" t="s">
        <v>15</v>
      </c>
      <c r="BA2" s="79" t="s">
        <v>15</v>
      </c>
      <c r="BB2" s="79" t="s">
        <v>15</v>
      </c>
      <c r="BC2" s="79" t="s">
        <v>60</v>
      </c>
      <c r="BD2" s="79" t="s">
        <v>15</v>
      </c>
      <c r="BE2" s="79" t="s">
        <v>15</v>
      </c>
      <c r="BF2" s="79" t="s">
        <v>15</v>
      </c>
      <c r="BG2" s="79" t="s">
        <v>15</v>
      </c>
      <c r="BH2" s="79" t="s">
        <v>15</v>
      </c>
      <c r="BI2" s="79" t="s">
        <v>15</v>
      </c>
      <c r="BJ2" s="79" t="s">
        <v>15</v>
      </c>
      <c r="BK2" s="79" t="s">
        <v>15</v>
      </c>
      <c r="BL2" s="79" t="s">
        <v>15</v>
      </c>
      <c r="BM2" s="79" t="s">
        <v>15</v>
      </c>
      <c r="BN2" s="79" t="s">
        <v>15</v>
      </c>
      <c r="BO2" s="79" t="s">
        <v>15</v>
      </c>
      <c r="BP2" s="79" t="s">
        <v>60</v>
      </c>
      <c r="BQ2" s="79" t="s">
        <v>15</v>
      </c>
      <c r="BR2" s="79" t="s">
        <v>15</v>
      </c>
      <c r="BS2" s="79" t="s">
        <v>15</v>
      </c>
      <c r="BT2" s="79" t="s">
        <v>15</v>
      </c>
      <c r="BU2" s="79" t="s">
        <v>15</v>
      </c>
      <c r="BV2" s="79" t="s">
        <v>15</v>
      </c>
      <c r="BW2" s="79" t="s">
        <v>15</v>
      </c>
      <c r="BX2" s="79" t="s">
        <v>15</v>
      </c>
      <c r="BY2" s="79" t="s">
        <v>15</v>
      </c>
      <c r="BZ2" s="79" t="s">
        <v>15</v>
      </c>
      <c r="CA2" s="79" t="s">
        <v>15</v>
      </c>
      <c r="CB2" s="79" t="s">
        <v>15</v>
      </c>
      <c r="CC2" s="79" t="s">
        <v>15</v>
      </c>
      <c r="CD2" s="79" t="s">
        <v>15</v>
      </c>
      <c r="CE2" s="79" t="s">
        <v>15</v>
      </c>
      <c r="CF2" s="79" t="s">
        <v>15</v>
      </c>
      <c r="CG2" s="79" t="s">
        <v>15</v>
      </c>
      <c r="CH2" s="79" t="s">
        <v>15</v>
      </c>
      <c r="CI2" s="79" t="s">
        <v>15</v>
      </c>
      <c r="CJ2" s="79" t="s">
        <v>15</v>
      </c>
      <c r="CK2" s="79" t="s">
        <v>15</v>
      </c>
      <c r="CL2" s="79" t="s">
        <v>15</v>
      </c>
      <c r="CM2" s="79" t="s">
        <v>15</v>
      </c>
      <c r="CN2" s="398" t="s">
        <v>15</v>
      </c>
      <c r="CO2" s="399" t="s">
        <v>123</v>
      </c>
      <c r="CP2" s="396"/>
    </row>
    <row r="3" spans="1:94" s="3" customFormat="1" ht="11.25" customHeight="1" thickBot="1" x14ac:dyDescent="0.3">
      <c r="A3" s="174" t="s">
        <v>24</v>
      </c>
      <c r="B3" s="59"/>
      <c r="C3" s="80" t="str">
        <f>IF(B$3="","",B$3)</f>
        <v/>
      </c>
      <c r="D3" s="81" t="str">
        <f>IF(B$4="","",B$4)</f>
        <v/>
      </c>
      <c r="E3" s="121">
        <v>1</v>
      </c>
      <c r="F3" s="124"/>
      <c r="G3" s="267"/>
      <c r="H3" s="264"/>
      <c r="I3" s="125"/>
      <c r="J3" s="103"/>
      <c r="K3" s="512"/>
      <c r="L3" s="260"/>
      <c r="M3" s="26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395" t="str">
        <f t="shared" ref="CO3:CO37" si="0">IF(OR(J3="a",J3="A"),"a",IF(COUNTA(L3:CN3)=0,"",IF(OR(J3="a",J3="A"),"a",IF(COUNTA(L3:CN3)&lt;81,"!",IF(OR(COUNTIF(L3:CN3,"a")&gt;0,COUNTIF(L3:CN3,"A")&gt;0),"a","OK")))))</f>
        <v/>
      </c>
    </row>
    <row r="4" spans="1:94" s="3" customFormat="1" ht="11.25" customHeight="1" thickBot="1" x14ac:dyDescent="0.3">
      <c r="A4" s="175" t="s">
        <v>25</v>
      </c>
      <c r="B4" s="59"/>
      <c r="C4" s="80" t="str">
        <f t="shared" ref="C4:C37" si="1">IF(B$3="","",B$3)</f>
        <v/>
      </c>
      <c r="D4" s="81" t="str">
        <f t="shared" ref="D4:D37" si="2">IF(B$4="","",B$4)</f>
        <v/>
      </c>
      <c r="E4" s="122">
        <v>2</v>
      </c>
      <c r="F4" s="261"/>
      <c r="G4" s="268"/>
      <c r="H4" s="265"/>
      <c r="I4" s="263"/>
      <c r="J4" s="104"/>
      <c r="K4" s="512"/>
      <c r="L4" s="260"/>
      <c r="M4" s="260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39" t="str">
        <f t="shared" si="0"/>
        <v/>
      </c>
    </row>
    <row r="5" spans="1:94" s="3" customFormat="1" ht="11.25" customHeight="1" thickBot="1" x14ac:dyDescent="0.3">
      <c r="A5" s="516" t="s">
        <v>110</v>
      </c>
      <c r="B5" s="517"/>
      <c r="C5" s="80" t="str">
        <f t="shared" si="1"/>
        <v/>
      </c>
      <c r="D5" s="81" t="str">
        <f t="shared" si="2"/>
        <v/>
      </c>
      <c r="E5" s="122">
        <v>3</v>
      </c>
      <c r="F5" s="261"/>
      <c r="G5" s="268"/>
      <c r="H5" s="265"/>
      <c r="I5" s="263"/>
      <c r="J5" s="104"/>
      <c r="K5" s="512"/>
      <c r="L5" s="260"/>
      <c r="M5" s="260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39" t="str">
        <f t="shared" si="0"/>
        <v/>
      </c>
    </row>
    <row r="6" spans="1:94" s="3" customFormat="1" ht="11.25" customHeight="1" thickBot="1" x14ac:dyDescent="0.3">
      <c r="A6" s="516"/>
      <c r="B6" s="517"/>
      <c r="C6" s="80" t="str">
        <f t="shared" si="1"/>
        <v/>
      </c>
      <c r="D6" s="81" t="str">
        <f t="shared" si="2"/>
        <v/>
      </c>
      <c r="E6" s="122">
        <v>4</v>
      </c>
      <c r="F6" s="261"/>
      <c r="G6" s="268"/>
      <c r="H6" s="265"/>
      <c r="I6" s="263"/>
      <c r="J6" s="259"/>
      <c r="K6" s="512"/>
      <c r="L6" s="82"/>
      <c r="M6" s="260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39" t="str">
        <f t="shared" si="0"/>
        <v/>
      </c>
    </row>
    <row r="7" spans="1:94" s="3" customFormat="1" ht="11.25" customHeight="1" thickBot="1" x14ac:dyDescent="0.3">
      <c r="A7" s="516"/>
      <c r="B7" s="517"/>
      <c r="C7" s="80" t="str">
        <f t="shared" si="1"/>
        <v/>
      </c>
      <c r="D7" s="81" t="str">
        <f t="shared" si="2"/>
        <v/>
      </c>
      <c r="E7" s="122">
        <v>5</v>
      </c>
      <c r="F7" s="261"/>
      <c r="G7" s="268"/>
      <c r="H7" s="265"/>
      <c r="I7" s="263"/>
      <c r="J7" s="103"/>
      <c r="K7" s="512"/>
      <c r="L7" s="82"/>
      <c r="M7" s="260"/>
      <c r="N7" s="82"/>
      <c r="O7" s="82"/>
      <c r="P7" s="82"/>
      <c r="Q7" s="82"/>
      <c r="R7" s="82"/>
      <c r="S7" s="260"/>
      <c r="T7" s="82"/>
      <c r="U7" s="82"/>
      <c r="V7" s="82"/>
      <c r="W7" s="82"/>
      <c r="X7" s="260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260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260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260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39" t="str">
        <f t="shared" si="0"/>
        <v/>
      </c>
    </row>
    <row r="8" spans="1:94" s="3" customFormat="1" ht="11.25" customHeight="1" thickBot="1" x14ac:dyDescent="0.3">
      <c r="A8" s="516"/>
      <c r="B8" s="517"/>
      <c r="C8" s="80" t="str">
        <f t="shared" si="1"/>
        <v/>
      </c>
      <c r="D8" s="81" t="str">
        <f t="shared" si="2"/>
        <v/>
      </c>
      <c r="E8" s="122">
        <v>6</v>
      </c>
      <c r="F8" s="261"/>
      <c r="G8" s="268"/>
      <c r="H8" s="265"/>
      <c r="I8" s="263"/>
      <c r="J8" s="104"/>
      <c r="K8" s="512"/>
      <c r="L8" s="82"/>
      <c r="M8" s="260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39" t="str">
        <f t="shared" si="0"/>
        <v/>
      </c>
    </row>
    <row r="9" spans="1:94" s="3" customFormat="1" ht="11.25" customHeight="1" thickBot="1" x14ac:dyDescent="0.3">
      <c r="A9" s="516"/>
      <c r="B9" s="517"/>
      <c r="C9" s="80" t="str">
        <f t="shared" si="1"/>
        <v/>
      </c>
      <c r="D9" s="81" t="str">
        <f t="shared" si="2"/>
        <v/>
      </c>
      <c r="E9" s="122">
        <v>7</v>
      </c>
      <c r="F9" s="261"/>
      <c r="G9" s="268"/>
      <c r="H9" s="265"/>
      <c r="I9" s="263"/>
      <c r="J9" s="104"/>
      <c r="K9" s="512"/>
      <c r="L9" s="82"/>
      <c r="M9" s="260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39" t="str">
        <f t="shared" si="0"/>
        <v/>
      </c>
    </row>
    <row r="10" spans="1:94" s="3" customFormat="1" ht="11.25" customHeight="1" thickBot="1" x14ac:dyDescent="0.3">
      <c r="A10" s="516"/>
      <c r="B10" s="517"/>
      <c r="C10" s="80" t="str">
        <f t="shared" si="1"/>
        <v/>
      </c>
      <c r="D10" s="81" t="str">
        <f t="shared" si="2"/>
        <v/>
      </c>
      <c r="E10" s="122">
        <v>8</v>
      </c>
      <c r="F10" s="261"/>
      <c r="G10" s="268"/>
      <c r="H10" s="265"/>
      <c r="I10" s="263"/>
      <c r="J10" s="104"/>
      <c r="K10" s="512"/>
      <c r="L10" s="82"/>
      <c r="M10" s="260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39" t="str">
        <f t="shared" si="0"/>
        <v/>
      </c>
    </row>
    <row r="11" spans="1:94" s="3" customFormat="1" ht="11.25" customHeight="1" thickBot="1" x14ac:dyDescent="0.3">
      <c r="A11" s="516"/>
      <c r="B11" s="517"/>
      <c r="C11" s="80" t="str">
        <f t="shared" si="1"/>
        <v/>
      </c>
      <c r="D11" s="81" t="str">
        <f t="shared" si="2"/>
        <v/>
      </c>
      <c r="E11" s="122">
        <v>9</v>
      </c>
      <c r="F11" s="261"/>
      <c r="G11" s="268"/>
      <c r="H11" s="265"/>
      <c r="I11" s="263"/>
      <c r="J11" s="104"/>
      <c r="K11" s="512"/>
      <c r="L11" s="82"/>
      <c r="M11" s="260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39" t="str">
        <f t="shared" si="0"/>
        <v/>
      </c>
    </row>
    <row r="12" spans="1:94" s="3" customFormat="1" ht="11.25" customHeight="1" thickBot="1" x14ac:dyDescent="0.3">
      <c r="A12" s="516"/>
      <c r="B12" s="517"/>
      <c r="C12" s="80" t="str">
        <f t="shared" si="1"/>
        <v/>
      </c>
      <c r="D12" s="81" t="str">
        <f t="shared" si="2"/>
        <v/>
      </c>
      <c r="E12" s="122">
        <v>10</v>
      </c>
      <c r="F12" s="261"/>
      <c r="G12" s="268"/>
      <c r="H12" s="265"/>
      <c r="I12" s="263"/>
      <c r="J12" s="259"/>
      <c r="K12" s="512"/>
      <c r="L12" s="82"/>
      <c r="M12" s="260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39" t="str">
        <f t="shared" si="0"/>
        <v/>
      </c>
    </row>
    <row r="13" spans="1:94" s="3" customFormat="1" ht="11.25" customHeight="1" thickBot="1" x14ac:dyDescent="0.3">
      <c r="A13" s="516"/>
      <c r="B13" s="517"/>
      <c r="C13" s="80" t="str">
        <f t="shared" si="1"/>
        <v/>
      </c>
      <c r="D13" s="81" t="str">
        <f t="shared" si="2"/>
        <v/>
      </c>
      <c r="E13" s="122">
        <v>11</v>
      </c>
      <c r="F13" s="261"/>
      <c r="G13" s="268"/>
      <c r="H13" s="265"/>
      <c r="I13" s="263"/>
      <c r="J13" s="103"/>
      <c r="K13" s="512"/>
      <c r="L13" s="82"/>
      <c r="M13" s="260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39" t="str">
        <f t="shared" si="0"/>
        <v/>
      </c>
    </row>
    <row r="14" spans="1:94" s="3" customFormat="1" ht="11.25" customHeight="1" thickBot="1" x14ac:dyDescent="0.3">
      <c r="A14" s="516"/>
      <c r="B14" s="517"/>
      <c r="C14" s="80" t="str">
        <f t="shared" si="1"/>
        <v/>
      </c>
      <c r="D14" s="81" t="str">
        <f t="shared" si="2"/>
        <v/>
      </c>
      <c r="E14" s="122">
        <v>12</v>
      </c>
      <c r="F14" s="261"/>
      <c r="G14" s="268"/>
      <c r="H14" s="265"/>
      <c r="I14" s="263"/>
      <c r="J14" s="259"/>
      <c r="K14" s="512"/>
      <c r="L14" s="82"/>
      <c r="M14" s="260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39" t="str">
        <f t="shared" si="0"/>
        <v/>
      </c>
    </row>
    <row r="15" spans="1:94" s="3" customFormat="1" ht="11.25" customHeight="1" thickBot="1" x14ac:dyDescent="0.3">
      <c r="A15" s="516"/>
      <c r="B15" s="517"/>
      <c r="C15" s="80" t="str">
        <f t="shared" si="1"/>
        <v/>
      </c>
      <c r="D15" s="81" t="str">
        <f t="shared" si="2"/>
        <v/>
      </c>
      <c r="E15" s="122">
        <v>13</v>
      </c>
      <c r="F15" s="261"/>
      <c r="G15" s="268"/>
      <c r="H15" s="265"/>
      <c r="I15" s="263"/>
      <c r="J15" s="103"/>
      <c r="K15" s="512"/>
      <c r="L15" s="82"/>
      <c r="M15" s="260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39" t="str">
        <f t="shared" si="0"/>
        <v/>
      </c>
    </row>
    <row r="16" spans="1:94" s="3" customFormat="1" ht="11.25" customHeight="1" thickBot="1" x14ac:dyDescent="0.3">
      <c r="A16" s="516"/>
      <c r="B16" s="517"/>
      <c r="C16" s="80" t="str">
        <f t="shared" si="1"/>
        <v/>
      </c>
      <c r="D16" s="81" t="str">
        <f t="shared" si="2"/>
        <v/>
      </c>
      <c r="E16" s="122">
        <v>14</v>
      </c>
      <c r="F16" s="261"/>
      <c r="G16" s="268"/>
      <c r="H16" s="265"/>
      <c r="I16" s="263"/>
      <c r="J16" s="259"/>
      <c r="K16" s="512"/>
      <c r="L16" s="82"/>
      <c r="M16" s="260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39" t="str">
        <f t="shared" si="0"/>
        <v/>
      </c>
    </row>
    <row r="17" spans="1:93" s="3" customFormat="1" ht="11.25" customHeight="1" thickBot="1" x14ac:dyDescent="0.3">
      <c r="A17" s="516"/>
      <c r="B17" s="517"/>
      <c r="C17" s="80" t="str">
        <f t="shared" si="1"/>
        <v/>
      </c>
      <c r="D17" s="81" t="str">
        <f t="shared" si="2"/>
        <v/>
      </c>
      <c r="E17" s="122">
        <v>15</v>
      </c>
      <c r="F17" s="261"/>
      <c r="G17" s="268"/>
      <c r="H17" s="265"/>
      <c r="I17" s="263"/>
      <c r="J17" s="103"/>
      <c r="K17" s="512"/>
      <c r="L17" s="82"/>
      <c r="M17" s="260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39" t="str">
        <f t="shared" si="0"/>
        <v/>
      </c>
    </row>
    <row r="18" spans="1:93" s="3" customFormat="1" ht="11.25" customHeight="1" thickBot="1" x14ac:dyDescent="0.3">
      <c r="A18" s="516"/>
      <c r="B18" s="517"/>
      <c r="C18" s="80" t="str">
        <f t="shared" si="1"/>
        <v/>
      </c>
      <c r="D18" s="81" t="str">
        <f t="shared" si="2"/>
        <v/>
      </c>
      <c r="E18" s="122">
        <v>16</v>
      </c>
      <c r="F18" s="261"/>
      <c r="G18" s="268"/>
      <c r="H18" s="265"/>
      <c r="I18" s="263"/>
      <c r="J18" s="104"/>
      <c r="K18" s="512"/>
      <c r="L18" s="82"/>
      <c r="M18" s="26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39" t="str">
        <f t="shared" si="0"/>
        <v/>
      </c>
    </row>
    <row r="19" spans="1:93" s="3" customFormat="1" ht="11.25" customHeight="1" thickBot="1" x14ac:dyDescent="0.3">
      <c r="A19" s="516"/>
      <c r="B19" s="517"/>
      <c r="C19" s="80" t="str">
        <f t="shared" si="1"/>
        <v/>
      </c>
      <c r="D19" s="81" t="str">
        <f t="shared" si="2"/>
        <v/>
      </c>
      <c r="E19" s="122">
        <v>17</v>
      </c>
      <c r="F19" s="261"/>
      <c r="G19" s="268"/>
      <c r="H19" s="265"/>
      <c r="I19" s="263"/>
      <c r="J19" s="259"/>
      <c r="K19" s="512"/>
      <c r="L19" s="82"/>
      <c r="M19" s="260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39" t="str">
        <f t="shared" si="0"/>
        <v/>
      </c>
    </row>
    <row r="20" spans="1:93" s="3" customFormat="1" ht="11.25" customHeight="1" thickBot="1" x14ac:dyDescent="0.3">
      <c r="A20" s="516"/>
      <c r="B20" s="517"/>
      <c r="C20" s="80" t="str">
        <f t="shared" si="1"/>
        <v/>
      </c>
      <c r="D20" s="81" t="str">
        <f t="shared" si="2"/>
        <v/>
      </c>
      <c r="E20" s="122">
        <v>18</v>
      </c>
      <c r="F20" s="261"/>
      <c r="G20" s="268"/>
      <c r="H20" s="265"/>
      <c r="I20" s="263"/>
      <c r="J20" s="103"/>
      <c r="K20" s="512"/>
      <c r="L20" s="82"/>
      <c r="M20" s="260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39" t="str">
        <f t="shared" si="0"/>
        <v/>
      </c>
    </row>
    <row r="21" spans="1:93" s="3" customFormat="1" ht="11.25" customHeight="1" thickBot="1" x14ac:dyDescent="0.3">
      <c r="A21" s="516"/>
      <c r="B21" s="517"/>
      <c r="C21" s="80" t="str">
        <f t="shared" si="1"/>
        <v/>
      </c>
      <c r="D21" s="81" t="str">
        <f t="shared" si="2"/>
        <v/>
      </c>
      <c r="E21" s="122">
        <v>19</v>
      </c>
      <c r="F21" s="261"/>
      <c r="G21" s="268"/>
      <c r="H21" s="265"/>
      <c r="I21" s="263"/>
      <c r="J21" s="104"/>
      <c r="K21" s="512"/>
      <c r="L21" s="82"/>
      <c r="M21" s="260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39" t="str">
        <f t="shared" si="0"/>
        <v/>
      </c>
    </row>
    <row r="22" spans="1:93" s="3" customFormat="1" ht="11.25" customHeight="1" thickBot="1" x14ac:dyDescent="0.3">
      <c r="A22" s="516"/>
      <c r="B22" s="517"/>
      <c r="C22" s="80" t="str">
        <f t="shared" si="1"/>
        <v/>
      </c>
      <c r="D22" s="81" t="str">
        <f t="shared" si="2"/>
        <v/>
      </c>
      <c r="E22" s="122">
        <v>20</v>
      </c>
      <c r="F22" s="261"/>
      <c r="G22" s="268"/>
      <c r="H22" s="265"/>
      <c r="I22" s="263"/>
      <c r="J22" s="259"/>
      <c r="K22" s="512"/>
      <c r="L22" s="82"/>
      <c r="M22" s="260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39" t="str">
        <f t="shared" si="0"/>
        <v/>
      </c>
    </row>
    <row r="23" spans="1:93" s="3" customFormat="1" ht="11.25" customHeight="1" thickBot="1" x14ac:dyDescent="0.3">
      <c r="A23" s="516"/>
      <c r="B23" s="517"/>
      <c r="C23" s="80" t="str">
        <f t="shared" si="1"/>
        <v/>
      </c>
      <c r="D23" s="81" t="str">
        <f t="shared" si="2"/>
        <v/>
      </c>
      <c r="E23" s="122">
        <v>21</v>
      </c>
      <c r="F23" s="261"/>
      <c r="G23" s="269"/>
      <c r="H23" s="265"/>
      <c r="I23" s="263"/>
      <c r="J23" s="103"/>
      <c r="K23" s="512"/>
      <c r="L23" s="82"/>
      <c r="M23" s="260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39" t="str">
        <f t="shared" si="0"/>
        <v/>
      </c>
    </row>
    <row r="24" spans="1:93" s="3" customFormat="1" ht="11.25" customHeight="1" thickBot="1" x14ac:dyDescent="0.3">
      <c r="A24" s="516"/>
      <c r="B24" s="517"/>
      <c r="C24" s="80" t="str">
        <f t="shared" si="1"/>
        <v/>
      </c>
      <c r="D24" s="81" t="str">
        <f t="shared" si="2"/>
        <v/>
      </c>
      <c r="E24" s="122">
        <v>22</v>
      </c>
      <c r="F24" s="261"/>
      <c r="G24" s="269"/>
      <c r="H24" s="265"/>
      <c r="I24" s="263"/>
      <c r="J24" s="104"/>
      <c r="K24" s="512"/>
      <c r="L24" s="82"/>
      <c r="M24" s="260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39" t="str">
        <f t="shared" si="0"/>
        <v/>
      </c>
    </row>
    <row r="25" spans="1:93" s="3" customFormat="1" ht="11.25" customHeight="1" thickBot="1" x14ac:dyDescent="0.3">
      <c r="A25" s="516"/>
      <c r="B25" s="517"/>
      <c r="C25" s="80" t="str">
        <f t="shared" si="1"/>
        <v/>
      </c>
      <c r="D25" s="81" t="str">
        <f t="shared" si="2"/>
        <v/>
      </c>
      <c r="E25" s="122">
        <v>23</v>
      </c>
      <c r="F25" s="261"/>
      <c r="G25" s="269"/>
      <c r="H25" s="265"/>
      <c r="I25" s="263"/>
      <c r="J25" s="104"/>
      <c r="K25" s="512"/>
      <c r="L25" s="82"/>
      <c r="M25" s="260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39" t="str">
        <f t="shared" si="0"/>
        <v/>
      </c>
    </row>
    <row r="26" spans="1:93" s="3" customFormat="1" ht="11.25" customHeight="1" thickBot="1" x14ac:dyDescent="0.3">
      <c r="A26" s="516"/>
      <c r="B26" s="517"/>
      <c r="C26" s="80" t="str">
        <f t="shared" si="1"/>
        <v/>
      </c>
      <c r="D26" s="81" t="str">
        <f t="shared" si="2"/>
        <v/>
      </c>
      <c r="E26" s="122">
        <v>24</v>
      </c>
      <c r="F26" s="261"/>
      <c r="G26" s="269"/>
      <c r="H26" s="265"/>
      <c r="I26" s="263"/>
      <c r="J26" s="104"/>
      <c r="K26" s="512"/>
      <c r="L26" s="82"/>
      <c r="M26" s="260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39" t="str">
        <f t="shared" si="0"/>
        <v/>
      </c>
    </row>
    <row r="27" spans="1:93" s="3" customFormat="1" ht="11.25" customHeight="1" thickBot="1" x14ac:dyDescent="0.3">
      <c r="A27" s="516"/>
      <c r="B27" s="517"/>
      <c r="C27" s="80" t="str">
        <f t="shared" si="1"/>
        <v/>
      </c>
      <c r="D27" s="81" t="str">
        <f t="shared" si="2"/>
        <v/>
      </c>
      <c r="E27" s="122">
        <v>25</v>
      </c>
      <c r="F27" s="261"/>
      <c r="G27" s="269"/>
      <c r="H27" s="265"/>
      <c r="I27" s="263"/>
      <c r="J27" s="104"/>
      <c r="K27" s="512"/>
      <c r="L27" s="82"/>
      <c r="M27" s="260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39" t="str">
        <f t="shared" si="0"/>
        <v/>
      </c>
    </row>
    <row r="28" spans="1:93" s="3" customFormat="1" ht="11.25" customHeight="1" thickBot="1" x14ac:dyDescent="0.3">
      <c r="A28" s="516"/>
      <c r="B28" s="517"/>
      <c r="C28" s="80" t="str">
        <f t="shared" si="1"/>
        <v/>
      </c>
      <c r="D28" s="81" t="str">
        <f t="shared" si="2"/>
        <v/>
      </c>
      <c r="E28" s="122">
        <v>26</v>
      </c>
      <c r="F28" s="261"/>
      <c r="G28" s="269"/>
      <c r="H28" s="265"/>
      <c r="I28" s="263"/>
      <c r="J28" s="259"/>
      <c r="K28" s="512"/>
      <c r="L28" s="82"/>
      <c r="M28" s="260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39" t="str">
        <f t="shared" si="0"/>
        <v/>
      </c>
    </row>
    <row r="29" spans="1:93" s="3" customFormat="1" ht="11.25" customHeight="1" thickBot="1" x14ac:dyDescent="0.3">
      <c r="A29" s="516"/>
      <c r="B29" s="517"/>
      <c r="C29" s="80" t="str">
        <f t="shared" si="1"/>
        <v/>
      </c>
      <c r="D29" s="81" t="str">
        <f t="shared" si="2"/>
        <v/>
      </c>
      <c r="E29" s="122">
        <v>27</v>
      </c>
      <c r="F29" s="261"/>
      <c r="G29" s="269"/>
      <c r="H29" s="265"/>
      <c r="I29" s="263"/>
      <c r="J29" s="103"/>
      <c r="K29" s="512"/>
      <c r="L29" s="82"/>
      <c r="M29" s="260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39" t="str">
        <f t="shared" si="0"/>
        <v/>
      </c>
    </row>
    <row r="30" spans="1:93" s="3" customFormat="1" ht="11.25" customHeight="1" thickBot="1" x14ac:dyDescent="0.3">
      <c r="A30" s="516"/>
      <c r="B30" s="517"/>
      <c r="C30" s="80" t="str">
        <f t="shared" si="1"/>
        <v/>
      </c>
      <c r="D30" s="81" t="str">
        <f t="shared" si="2"/>
        <v/>
      </c>
      <c r="E30" s="122">
        <v>28</v>
      </c>
      <c r="F30" s="261"/>
      <c r="G30" s="269"/>
      <c r="H30" s="265"/>
      <c r="I30" s="263"/>
      <c r="J30" s="259"/>
      <c r="K30" s="512"/>
      <c r="L30" s="82"/>
      <c r="M30" s="260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39" t="str">
        <f t="shared" si="0"/>
        <v/>
      </c>
    </row>
    <row r="31" spans="1:93" s="3" customFormat="1" ht="11.25" customHeight="1" thickBot="1" x14ac:dyDescent="0.3">
      <c r="A31" s="516"/>
      <c r="B31" s="517"/>
      <c r="C31" s="80" t="str">
        <f t="shared" si="1"/>
        <v/>
      </c>
      <c r="D31" s="81" t="str">
        <f t="shared" si="2"/>
        <v/>
      </c>
      <c r="E31" s="122">
        <v>29</v>
      </c>
      <c r="F31" s="261"/>
      <c r="G31" s="269"/>
      <c r="H31" s="265"/>
      <c r="I31" s="263"/>
      <c r="J31" s="259"/>
      <c r="K31" s="512"/>
      <c r="L31" s="82"/>
      <c r="M31" s="260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39" t="str">
        <f t="shared" si="0"/>
        <v/>
      </c>
    </row>
    <row r="32" spans="1:93" s="3" customFormat="1" ht="11.25" customHeight="1" thickBot="1" x14ac:dyDescent="0.3">
      <c r="A32" s="516"/>
      <c r="B32" s="517"/>
      <c r="C32" s="80" t="str">
        <f t="shared" si="1"/>
        <v/>
      </c>
      <c r="D32" s="81" t="str">
        <f t="shared" si="2"/>
        <v/>
      </c>
      <c r="E32" s="122">
        <v>30</v>
      </c>
      <c r="F32" s="261"/>
      <c r="G32" s="269"/>
      <c r="H32" s="265"/>
      <c r="I32" s="263"/>
      <c r="J32" s="259"/>
      <c r="K32" s="512"/>
      <c r="L32" s="82"/>
      <c r="M32" s="260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39" t="str">
        <f t="shared" si="0"/>
        <v/>
      </c>
    </row>
    <row r="33" spans="1:94" s="3" customFormat="1" ht="11.25" customHeight="1" thickBot="1" x14ac:dyDescent="0.3">
      <c r="A33" s="516"/>
      <c r="B33" s="517"/>
      <c r="C33" s="80" t="str">
        <f t="shared" si="1"/>
        <v/>
      </c>
      <c r="D33" s="81" t="str">
        <f t="shared" si="2"/>
        <v/>
      </c>
      <c r="E33" s="122">
        <v>31</v>
      </c>
      <c r="F33" s="261"/>
      <c r="G33" s="269"/>
      <c r="H33" s="265"/>
      <c r="I33" s="263"/>
      <c r="J33" s="103"/>
      <c r="K33" s="512"/>
      <c r="L33" s="82"/>
      <c r="M33" s="260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39" t="str">
        <f t="shared" si="0"/>
        <v/>
      </c>
    </row>
    <row r="34" spans="1:94" s="3" customFormat="1" ht="11.25" customHeight="1" thickBot="1" x14ac:dyDescent="0.3">
      <c r="A34" s="516"/>
      <c r="B34" s="517"/>
      <c r="C34" s="80" t="str">
        <f t="shared" si="1"/>
        <v/>
      </c>
      <c r="D34" s="81" t="str">
        <f t="shared" si="2"/>
        <v/>
      </c>
      <c r="E34" s="122">
        <v>32</v>
      </c>
      <c r="F34" s="261"/>
      <c r="G34" s="269"/>
      <c r="H34" s="265"/>
      <c r="I34" s="263"/>
      <c r="J34" s="104"/>
      <c r="K34" s="512"/>
      <c r="L34" s="82"/>
      <c r="M34" s="260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39" t="str">
        <f t="shared" si="0"/>
        <v/>
      </c>
    </row>
    <row r="35" spans="1:94" s="3" customFormat="1" ht="11.25" customHeight="1" thickBot="1" x14ac:dyDescent="0.3">
      <c r="A35" s="516"/>
      <c r="B35" s="517"/>
      <c r="C35" s="80"/>
      <c r="D35" s="81"/>
      <c r="E35" s="122">
        <v>33</v>
      </c>
      <c r="F35" s="261"/>
      <c r="G35" s="269"/>
      <c r="H35" s="265"/>
      <c r="I35" s="263"/>
      <c r="J35" s="104"/>
      <c r="K35" s="512"/>
      <c r="L35" s="82"/>
      <c r="M35" s="260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39" t="str">
        <f t="shared" si="0"/>
        <v/>
      </c>
    </row>
    <row r="36" spans="1:94" s="3" customFormat="1" ht="11.25" customHeight="1" thickBot="1" x14ac:dyDescent="0.3">
      <c r="A36" s="516"/>
      <c r="B36" s="517"/>
      <c r="C36" s="80" t="str">
        <f t="shared" si="1"/>
        <v/>
      </c>
      <c r="D36" s="81" t="str">
        <f t="shared" si="2"/>
        <v/>
      </c>
      <c r="E36" s="122">
        <v>34</v>
      </c>
      <c r="F36" s="261"/>
      <c r="G36" s="269"/>
      <c r="H36" s="265"/>
      <c r="I36" s="263"/>
      <c r="J36" s="104"/>
      <c r="K36" s="512"/>
      <c r="L36" s="82"/>
      <c r="M36" s="260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39" t="str">
        <f t="shared" si="0"/>
        <v/>
      </c>
    </row>
    <row r="37" spans="1:94" s="3" customFormat="1" ht="11.25" customHeight="1" thickBot="1" x14ac:dyDescent="0.3">
      <c r="A37" s="518"/>
      <c r="B37" s="519"/>
      <c r="C37" s="80" t="str">
        <f t="shared" si="1"/>
        <v/>
      </c>
      <c r="D37" s="81" t="str">
        <f t="shared" si="2"/>
        <v/>
      </c>
      <c r="E37" s="123">
        <v>35</v>
      </c>
      <c r="F37" s="262"/>
      <c r="G37" s="270"/>
      <c r="H37" s="266"/>
      <c r="I37" s="281"/>
      <c r="J37" s="104"/>
      <c r="K37" s="512"/>
      <c r="L37" s="298"/>
      <c r="M37" s="297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8"/>
      <c r="CK37" s="298"/>
      <c r="CL37" s="298"/>
      <c r="CM37" s="298"/>
      <c r="CN37" s="299"/>
      <c r="CO37" s="300" t="str">
        <f t="shared" si="0"/>
        <v/>
      </c>
    </row>
    <row r="38" spans="1:94" s="3" customFormat="1" ht="6.75" customHeight="1" thickBot="1" x14ac:dyDescent="0.3">
      <c r="A38" s="26"/>
      <c r="B38" s="27"/>
      <c r="C38" s="27"/>
      <c r="D38" s="27"/>
      <c r="E38" s="27"/>
      <c r="F38" s="27"/>
      <c r="G38" s="50"/>
      <c r="H38" s="50"/>
      <c r="I38" s="50"/>
      <c r="J38" s="359"/>
      <c r="K38" s="512"/>
      <c r="L38" s="50"/>
      <c r="M38" s="50"/>
      <c r="N38" s="50"/>
      <c r="O38" s="50"/>
      <c r="P38" s="50"/>
      <c r="Q38" s="50"/>
      <c r="R38" s="50"/>
      <c r="S38" s="89"/>
      <c r="T38" s="50"/>
      <c r="U38" s="50"/>
      <c r="V38" s="50"/>
      <c r="W38" s="50"/>
      <c r="X38" s="89"/>
      <c r="Y38" s="50"/>
      <c r="Z38" s="50"/>
      <c r="AA38" s="88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27"/>
      <c r="AZ38" s="292"/>
      <c r="BA38" s="50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137"/>
    </row>
    <row r="39" spans="1:94" s="3" customFormat="1" ht="12.75" customHeight="1" x14ac:dyDescent="0.25">
      <c r="A39" s="28"/>
      <c r="B39" s="29"/>
      <c r="C39" s="29"/>
      <c r="D39" s="29"/>
      <c r="E39" s="524" t="s">
        <v>3</v>
      </c>
      <c r="F39" s="525"/>
      <c r="G39" s="51"/>
      <c r="H39" s="48"/>
      <c r="I39" s="48"/>
      <c r="J39" s="48"/>
      <c r="K39" s="512"/>
      <c r="L39" s="364" t="str">
        <f>IF(COUNTA(L3:L37)=0,"",COUNTA(L3:L37)-COUNTIF(L3:L37,"a"))</f>
        <v/>
      </c>
      <c r="M39" s="279" t="str">
        <f t="shared" ref="M39:BX39" si="3">IF(COUNTA(M3:M37)=0,"",COUNTA(M3:M37)-COUNTIF(M3:M37,"a"))</f>
        <v/>
      </c>
      <c r="N39" s="279" t="str">
        <f t="shared" si="3"/>
        <v/>
      </c>
      <c r="O39" s="279" t="str">
        <f t="shared" si="3"/>
        <v/>
      </c>
      <c r="P39" s="279" t="str">
        <f t="shared" si="3"/>
        <v/>
      </c>
      <c r="Q39" s="279" t="str">
        <f t="shared" si="3"/>
        <v/>
      </c>
      <c r="R39" s="279" t="str">
        <f t="shared" si="3"/>
        <v/>
      </c>
      <c r="S39" s="279" t="str">
        <f t="shared" si="3"/>
        <v/>
      </c>
      <c r="T39" s="279" t="str">
        <f t="shared" si="3"/>
        <v/>
      </c>
      <c r="U39" s="279" t="str">
        <f t="shared" si="3"/>
        <v/>
      </c>
      <c r="V39" s="279" t="str">
        <f t="shared" si="3"/>
        <v/>
      </c>
      <c r="W39" s="279" t="str">
        <f t="shared" si="3"/>
        <v/>
      </c>
      <c r="X39" s="279" t="str">
        <f t="shared" si="3"/>
        <v/>
      </c>
      <c r="Y39" s="279" t="str">
        <f t="shared" si="3"/>
        <v/>
      </c>
      <c r="Z39" s="279" t="str">
        <f t="shared" si="3"/>
        <v/>
      </c>
      <c r="AA39" s="279" t="str">
        <f t="shared" si="3"/>
        <v/>
      </c>
      <c r="AB39" s="279" t="str">
        <f t="shared" si="3"/>
        <v/>
      </c>
      <c r="AC39" s="279" t="str">
        <f t="shared" si="3"/>
        <v/>
      </c>
      <c r="AD39" s="279" t="str">
        <f t="shared" si="3"/>
        <v/>
      </c>
      <c r="AE39" s="279" t="str">
        <f t="shared" si="3"/>
        <v/>
      </c>
      <c r="AF39" s="279" t="str">
        <f t="shared" si="3"/>
        <v/>
      </c>
      <c r="AG39" s="279" t="str">
        <f t="shared" si="3"/>
        <v/>
      </c>
      <c r="AH39" s="279" t="str">
        <f t="shared" si="3"/>
        <v/>
      </c>
      <c r="AI39" s="279" t="str">
        <f t="shared" si="3"/>
        <v/>
      </c>
      <c r="AJ39" s="279" t="str">
        <f t="shared" si="3"/>
        <v/>
      </c>
      <c r="AK39" s="279" t="str">
        <f t="shared" si="3"/>
        <v/>
      </c>
      <c r="AL39" s="279" t="str">
        <f t="shared" si="3"/>
        <v/>
      </c>
      <c r="AM39" s="279" t="str">
        <f t="shared" si="3"/>
        <v/>
      </c>
      <c r="AN39" s="279" t="str">
        <f t="shared" si="3"/>
        <v/>
      </c>
      <c r="AO39" s="279" t="str">
        <f t="shared" si="3"/>
        <v/>
      </c>
      <c r="AP39" s="279" t="str">
        <f t="shared" si="3"/>
        <v/>
      </c>
      <c r="AQ39" s="279" t="str">
        <f t="shared" si="3"/>
        <v/>
      </c>
      <c r="AR39" s="279" t="str">
        <f t="shared" si="3"/>
        <v/>
      </c>
      <c r="AS39" s="279" t="str">
        <f t="shared" si="3"/>
        <v/>
      </c>
      <c r="AT39" s="279" t="str">
        <f t="shared" si="3"/>
        <v/>
      </c>
      <c r="AU39" s="279" t="str">
        <f t="shared" si="3"/>
        <v/>
      </c>
      <c r="AV39" s="279" t="str">
        <f t="shared" si="3"/>
        <v/>
      </c>
      <c r="AW39" s="279" t="str">
        <f t="shared" si="3"/>
        <v/>
      </c>
      <c r="AX39" s="279" t="str">
        <f t="shared" si="3"/>
        <v/>
      </c>
      <c r="AY39" s="279" t="str">
        <f t="shared" si="3"/>
        <v/>
      </c>
      <c r="AZ39" s="279" t="str">
        <f t="shared" si="3"/>
        <v/>
      </c>
      <c r="BA39" s="279" t="str">
        <f t="shared" si="3"/>
        <v/>
      </c>
      <c r="BB39" s="287" t="str">
        <f t="shared" si="3"/>
        <v/>
      </c>
      <c r="BC39" s="287" t="str">
        <f t="shared" si="3"/>
        <v/>
      </c>
      <c r="BD39" s="287" t="str">
        <f t="shared" si="3"/>
        <v/>
      </c>
      <c r="BE39" s="287" t="str">
        <f t="shared" si="3"/>
        <v/>
      </c>
      <c r="BF39" s="287" t="str">
        <f t="shared" si="3"/>
        <v/>
      </c>
      <c r="BG39" s="287" t="str">
        <f t="shared" si="3"/>
        <v/>
      </c>
      <c r="BH39" s="287" t="str">
        <f t="shared" si="3"/>
        <v/>
      </c>
      <c r="BI39" s="287" t="str">
        <f t="shared" si="3"/>
        <v/>
      </c>
      <c r="BJ39" s="287" t="str">
        <f t="shared" si="3"/>
        <v/>
      </c>
      <c r="BK39" s="287" t="str">
        <f t="shared" si="3"/>
        <v/>
      </c>
      <c r="BL39" s="287" t="str">
        <f t="shared" si="3"/>
        <v/>
      </c>
      <c r="BM39" s="287" t="str">
        <f t="shared" si="3"/>
        <v/>
      </c>
      <c r="BN39" s="287" t="str">
        <f t="shared" si="3"/>
        <v/>
      </c>
      <c r="BO39" s="287" t="str">
        <f t="shared" si="3"/>
        <v/>
      </c>
      <c r="BP39" s="287" t="str">
        <f t="shared" si="3"/>
        <v/>
      </c>
      <c r="BQ39" s="287" t="str">
        <f t="shared" si="3"/>
        <v/>
      </c>
      <c r="BR39" s="287" t="str">
        <f t="shared" si="3"/>
        <v/>
      </c>
      <c r="BS39" s="287" t="str">
        <f t="shared" si="3"/>
        <v/>
      </c>
      <c r="BT39" s="287" t="str">
        <f t="shared" si="3"/>
        <v/>
      </c>
      <c r="BU39" s="287" t="str">
        <f t="shared" si="3"/>
        <v/>
      </c>
      <c r="BV39" s="287" t="str">
        <f t="shared" si="3"/>
        <v/>
      </c>
      <c r="BW39" s="287" t="str">
        <f t="shared" si="3"/>
        <v/>
      </c>
      <c r="BX39" s="287" t="str">
        <f t="shared" si="3"/>
        <v/>
      </c>
      <c r="BY39" s="287" t="str">
        <f t="shared" ref="BY39:CN39" si="4">IF(COUNTA(BY3:BY37)=0,"",COUNTA(BY3:BY37)-COUNTIF(BY3:BY37,"a"))</f>
        <v/>
      </c>
      <c r="BZ39" s="287" t="str">
        <f t="shared" si="4"/>
        <v/>
      </c>
      <c r="CA39" s="287" t="str">
        <f t="shared" si="4"/>
        <v/>
      </c>
      <c r="CB39" s="287" t="str">
        <f t="shared" si="4"/>
        <v/>
      </c>
      <c r="CC39" s="287" t="str">
        <f t="shared" si="4"/>
        <v/>
      </c>
      <c r="CD39" s="287" t="str">
        <f t="shared" si="4"/>
        <v/>
      </c>
      <c r="CE39" s="287" t="str">
        <f t="shared" si="4"/>
        <v/>
      </c>
      <c r="CF39" s="287" t="str">
        <f t="shared" si="4"/>
        <v/>
      </c>
      <c r="CG39" s="287" t="str">
        <f t="shared" si="4"/>
        <v/>
      </c>
      <c r="CH39" s="287" t="str">
        <f t="shared" si="4"/>
        <v/>
      </c>
      <c r="CI39" s="287" t="str">
        <f t="shared" si="4"/>
        <v/>
      </c>
      <c r="CJ39" s="287" t="str">
        <f t="shared" si="4"/>
        <v/>
      </c>
      <c r="CK39" s="287" t="str">
        <f t="shared" si="4"/>
        <v/>
      </c>
      <c r="CL39" s="287" t="str">
        <f t="shared" si="4"/>
        <v/>
      </c>
      <c r="CM39" s="287" t="str">
        <f t="shared" si="4"/>
        <v/>
      </c>
      <c r="CN39" s="288" t="str">
        <f t="shared" si="4"/>
        <v/>
      </c>
      <c r="CO39" s="289"/>
    </row>
    <row r="40" spans="1:94" s="3" customFormat="1" ht="12.75" customHeight="1" x14ac:dyDescent="0.25">
      <c r="A40" s="28"/>
      <c r="B40" s="28"/>
      <c r="C40" s="28"/>
      <c r="D40" s="28"/>
      <c r="E40" s="522" t="s">
        <v>4</v>
      </c>
      <c r="F40" s="523"/>
      <c r="G40" s="48"/>
      <c r="H40" s="48"/>
      <c r="I40" s="48"/>
      <c r="J40" s="48"/>
      <c r="K40" s="512"/>
      <c r="L40" s="365" t="str">
        <f>IF(COUNTA(L3:L37)=0,"",COUNTIF(L3:L37,1))</f>
        <v/>
      </c>
      <c r="M40" s="278" t="str">
        <f t="shared" ref="M40:BX40" si="5">IF(COUNTA(M3:M37)=0,"",COUNTIF(M3:M37,1))</f>
        <v/>
      </c>
      <c r="N40" s="278" t="str">
        <f t="shared" si="5"/>
        <v/>
      </c>
      <c r="O40" s="278" t="str">
        <f t="shared" si="5"/>
        <v/>
      </c>
      <c r="P40" s="278" t="str">
        <f t="shared" si="5"/>
        <v/>
      </c>
      <c r="Q40" s="278" t="str">
        <f t="shared" si="5"/>
        <v/>
      </c>
      <c r="R40" s="278" t="str">
        <f t="shared" si="5"/>
        <v/>
      </c>
      <c r="S40" s="278" t="str">
        <f t="shared" si="5"/>
        <v/>
      </c>
      <c r="T40" s="278" t="str">
        <f t="shared" si="5"/>
        <v/>
      </c>
      <c r="U40" s="278" t="str">
        <f t="shared" si="5"/>
        <v/>
      </c>
      <c r="V40" s="278" t="str">
        <f t="shared" si="5"/>
        <v/>
      </c>
      <c r="W40" s="278" t="str">
        <f t="shared" si="5"/>
        <v/>
      </c>
      <c r="X40" s="278" t="str">
        <f t="shared" si="5"/>
        <v/>
      </c>
      <c r="Y40" s="278" t="str">
        <f t="shared" si="5"/>
        <v/>
      </c>
      <c r="Z40" s="278" t="str">
        <f t="shared" si="5"/>
        <v/>
      </c>
      <c r="AA40" s="278" t="str">
        <f t="shared" si="5"/>
        <v/>
      </c>
      <c r="AB40" s="278" t="str">
        <f t="shared" si="5"/>
        <v/>
      </c>
      <c r="AC40" s="278" t="str">
        <f t="shared" si="5"/>
        <v/>
      </c>
      <c r="AD40" s="278" t="str">
        <f t="shared" si="5"/>
        <v/>
      </c>
      <c r="AE40" s="278" t="str">
        <f t="shared" si="5"/>
        <v/>
      </c>
      <c r="AF40" s="278" t="str">
        <f t="shared" si="5"/>
        <v/>
      </c>
      <c r="AG40" s="278" t="str">
        <f t="shared" si="5"/>
        <v/>
      </c>
      <c r="AH40" s="278" t="str">
        <f t="shared" si="5"/>
        <v/>
      </c>
      <c r="AI40" s="278" t="str">
        <f t="shared" si="5"/>
        <v/>
      </c>
      <c r="AJ40" s="278" t="str">
        <f t="shared" si="5"/>
        <v/>
      </c>
      <c r="AK40" s="278" t="str">
        <f t="shared" si="5"/>
        <v/>
      </c>
      <c r="AL40" s="278" t="str">
        <f t="shared" si="5"/>
        <v/>
      </c>
      <c r="AM40" s="278" t="str">
        <f t="shared" si="5"/>
        <v/>
      </c>
      <c r="AN40" s="278" t="str">
        <f t="shared" si="5"/>
        <v/>
      </c>
      <c r="AO40" s="278" t="str">
        <f t="shared" si="5"/>
        <v/>
      </c>
      <c r="AP40" s="278" t="str">
        <f t="shared" si="5"/>
        <v/>
      </c>
      <c r="AQ40" s="278" t="str">
        <f t="shared" si="5"/>
        <v/>
      </c>
      <c r="AR40" s="278" t="str">
        <f t="shared" si="5"/>
        <v/>
      </c>
      <c r="AS40" s="278" t="str">
        <f t="shared" si="5"/>
        <v/>
      </c>
      <c r="AT40" s="278" t="str">
        <f t="shared" si="5"/>
        <v/>
      </c>
      <c r="AU40" s="278" t="str">
        <f t="shared" si="5"/>
        <v/>
      </c>
      <c r="AV40" s="278" t="str">
        <f t="shared" si="5"/>
        <v/>
      </c>
      <c r="AW40" s="278" t="str">
        <f t="shared" si="5"/>
        <v/>
      </c>
      <c r="AX40" s="278" t="str">
        <f t="shared" si="5"/>
        <v/>
      </c>
      <c r="AY40" s="278" t="str">
        <f t="shared" si="5"/>
        <v/>
      </c>
      <c r="AZ40" s="278" t="str">
        <f t="shared" si="5"/>
        <v/>
      </c>
      <c r="BA40" s="278" t="str">
        <f t="shared" si="5"/>
        <v/>
      </c>
      <c r="BB40" s="278" t="str">
        <f t="shared" si="5"/>
        <v/>
      </c>
      <c r="BC40" s="278" t="str">
        <f t="shared" si="5"/>
        <v/>
      </c>
      <c r="BD40" s="278" t="str">
        <f t="shared" si="5"/>
        <v/>
      </c>
      <c r="BE40" s="278" t="str">
        <f t="shared" si="5"/>
        <v/>
      </c>
      <c r="BF40" s="278" t="str">
        <f t="shared" si="5"/>
        <v/>
      </c>
      <c r="BG40" s="278" t="str">
        <f t="shared" si="5"/>
        <v/>
      </c>
      <c r="BH40" s="278" t="str">
        <f t="shared" si="5"/>
        <v/>
      </c>
      <c r="BI40" s="278" t="str">
        <f t="shared" si="5"/>
        <v/>
      </c>
      <c r="BJ40" s="278" t="str">
        <f t="shared" si="5"/>
        <v/>
      </c>
      <c r="BK40" s="278" t="str">
        <f t="shared" si="5"/>
        <v/>
      </c>
      <c r="BL40" s="278" t="str">
        <f t="shared" si="5"/>
        <v/>
      </c>
      <c r="BM40" s="278" t="str">
        <f t="shared" si="5"/>
        <v/>
      </c>
      <c r="BN40" s="278" t="str">
        <f t="shared" si="5"/>
        <v/>
      </c>
      <c r="BO40" s="278" t="str">
        <f t="shared" si="5"/>
        <v/>
      </c>
      <c r="BP40" s="278" t="str">
        <f t="shared" si="5"/>
        <v/>
      </c>
      <c r="BQ40" s="278" t="str">
        <f t="shared" si="5"/>
        <v/>
      </c>
      <c r="BR40" s="278" t="str">
        <f t="shared" si="5"/>
        <v/>
      </c>
      <c r="BS40" s="278" t="str">
        <f t="shared" si="5"/>
        <v/>
      </c>
      <c r="BT40" s="278" t="str">
        <f t="shared" si="5"/>
        <v/>
      </c>
      <c r="BU40" s="278" t="str">
        <f t="shared" si="5"/>
        <v/>
      </c>
      <c r="BV40" s="278" t="str">
        <f t="shared" si="5"/>
        <v/>
      </c>
      <c r="BW40" s="278" t="str">
        <f t="shared" si="5"/>
        <v/>
      </c>
      <c r="BX40" s="278" t="str">
        <f t="shared" si="5"/>
        <v/>
      </c>
      <c r="BY40" s="278" t="str">
        <f t="shared" ref="BY40:CN40" si="6">IF(COUNTA(BY3:BY37)=0,"",COUNTIF(BY3:BY37,1))</f>
        <v/>
      </c>
      <c r="BZ40" s="278" t="str">
        <f t="shared" si="6"/>
        <v/>
      </c>
      <c r="CA40" s="278" t="str">
        <f t="shared" si="6"/>
        <v/>
      </c>
      <c r="CB40" s="278" t="str">
        <f t="shared" si="6"/>
        <v/>
      </c>
      <c r="CC40" s="278" t="str">
        <f t="shared" si="6"/>
        <v/>
      </c>
      <c r="CD40" s="278" t="str">
        <f t="shared" si="6"/>
        <v/>
      </c>
      <c r="CE40" s="278" t="str">
        <f t="shared" si="6"/>
        <v/>
      </c>
      <c r="CF40" s="278" t="str">
        <f t="shared" si="6"/>
        <v/>
      </c>
      <c r="CG40" s="278" t="str">
        <f t="shared" si="6"/>
        <v/>
      </c>
      <c r="CH40" s="278" t="str">
        <f t="shared" si="6"/>
        <v/>
      </c>
      <c r="CI40" s="278" t="str">
        <f t="shared" si="6"/>
        <v/>
      </c>
      <c r="CJ40" s="278" t="str">
        <f t="shared" si="6"/>
        <v/>
      </c>
      <c r="CK40" s="278" t="str">
        <f t="shared" si="6"/>
        <v/>
      </c>
      <c r="CL40" s="278" t="str">
        <f t="shared" si="6"/>
        <v/>
      </c>
      <c r="CM40" s="278" t="str">
        <f t="shared" si="6"/>
        <v/>
      </c>
      <c r="CN40" s="280" t="str">
        <f t="shared" si="6"/>
        <v/>
      </c>
      <c r="CO40" s="50"/>
    </row>
    <row r="41" spans="1:94" s="3" customFormat="1" ht="12.75" customHeight="1" x14ac:dyDescent="0.25">
      <c r="A41" s="28"/>
      <c r="B41" s="28"/>
      <c r="C41" s="28"/>
      <c r="D41" s="28"/>
      <c r="E41" s="48"/>
      <c r="F41" s="49" t="s">
        <v>61</v>
      </c>
      <c r="G41" s="48"/>
      <c r="H41" s="48"/>
      <c r="I41" s="48"/>
      <c r="J41" s="48"/>
      <c r="K41" s="512"/>
      <c r="L41" s="375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278" t="str">
        <f>IF(COUNTA(BC3:BC37)=0,"",COUNTIF(BC3:BC37,8))</f>
        <v/>
      </c>
      <c r="BD41" s="376"/>
      <c r="BE41" s="376"/>
      <c r="BF41" s="376"/>
      <c r="BG41" s="376"/>
      <c r="BH41" s="376"/>
      <c r="BI41" s="376"/>
      <c r="BJ41" s="376"/>
      <c r="BK41" s="376"/>
      <c r="BL41" s="376"/>
      <c r="BM41" s="376"/>
      <c r="BN41" s="376"/>
      <c r="BO41" s="376"/>
      <c r="BP41" s="278" t="str">
        <f>IF(COUNTA(BP3:BP37)=0,"",COUNTIF(BP3:BP37,8))</f>
        <v/>
      </c>
      <c r="BQ41" s="376"/>
      <c r="BR41" s="376"/>
      <c r="BS41" s="376"/>
      <c r="BT41" s="376"/>
      <c r="BU41" s="376"/>
      <c r="BV41" s="376"/>
      <c r="BW41" s="376"/>
      <c r="BX41" s="376"/>
      <c r="BY41" s="376"/>
      <c r="BZ41" s="376"/>
      <c r="CA41" s="376"/>
      <c r="CB41" s="376"/>
      <c r="CC41" s="376"/>
      <c r="CD41" s="376"/>
      <c r="CE41" s="376"/>
      <c r="CF41" s="376"/>
      <c r="CG41" s="376"/>
      <c r="CH41" s="376"/>
      <c r="CI41" s="376"/>
      <c r="CJ41" s="376"/>
      <c r="CK41" s="376"/>
      <c r="CL41" s="376"/>
      <c r="CM41" s="376"/>
      <c r="CN41" s="377"/>
      <c r="CO41" s="50"/>
    </row>
    <row r="42" spans="1:94" s="3" customFormat="1" ht="12.75" customHeight="1" x14ac:dyDescent="0.25">
      <c r="A42" s="28"/>
      <c r="B42" s="28"/>
      <c r="C42" s="28"/>
      <c r="D42" s="28"/>
      <c r="E42" s="522" t="s">
        <v>5</v>
      </c>
      <c r="F42" s="523"/>
      <c r="G42" s="48"/>
      <c r="H42" s="48"/>
      <c r="I42" s="48"/>
      <c r="J42" s="48"/>
      <c r="K42" s="512"/>
      <c r="L42" s="365" t="str">
        <f>IF(COUNTA(L3:L37)=0,"",COUNTIF(L3:L37,0))</f>
        <v/>
      </c>
      <c r="M42" s="278" t="str">
        <f t="shared" ref="M42:BX42" si="7">IF(COUNTA(M3:M37)=0,"",COUNTIF(M3:M37,0))</f>
        <v/>
      </c>
      <c r="N42" s="278" t="str">
        <f t="shared" si="7"/>
        <v/>
      </c>
      <c r="O42" s="278" t="str">
        <f t="shared" si="7"/>
        <v/>
      </c>
      <c r="P42" s="278" t="str">
        <f t="shared" si="7"/>
        <v/>
      </c>
      <c r="Q42" s="278" t="str">
        <f t="shared" si="7"/>
        <v/>
      </c>
      <c r="R42" s="278" t="str">
        <f t="shared" si="7"/>
        <v/>
      </c>
      <c r="S42" s="278" t="str">
        <f t="shared" si="7"/>
        <v/>
      </c>
      <c r="T42" s="278" t="str">
        <f t="shared" si="7"/>
        <v/>
      </c>
      <c r="U42" s="278" t="str">
        <f t="shared" si="7"/>
        <v/>
      </c>
      <c r="V42" s="278" t="str">
        <f t="shared" si="7"/>
        <v/>
      </c>
      <c r="W42" s="278" t="str">
        <f t="shared" si="7"/>
        <v/>
      </c>
      <c r="X42" s="278" t="str">
        <f t="shared" si="7"/>
        <v/>
      </c>
      <c r="Y42" s="278" t="str">
        <f t="shared" si="7"/>
        <v/>
      </c>
      <c r="Z42" s="278" t="str">
        <f t="shared" si="7"/>
        <v/>
      </c>
      <c r="AA42" s="278" t="str">
        <f t="shared" si="7"/>
        <v/>
      </c>
      <c r="AB42" s="278" t="str">
        <f t="shared" si="7"/>
        <v/>
      </c>
      <c r="AC42" s="278" t="str">
        <f t="shared" si="7"/>
        <v/>
      </c>
      <c r="AD42" s="278" t="str">
        <f t="shared" si="7"/>
        <v/>
      </c>
      <c r="AE42" s="278" t="str">
        <f t="shared" si="7"/>
        <v/>
      </c>
      <c r="AF42" s="278" t="str">
        <f t="shared" si="7"/>
        <v/>
      </c>
      <c r="AG42" s="278" t="str">
        <f t="shared" si="7"/>
        <v/>
      </c>
      <c r="AH42" s="278" t="str">
        <f t="shared" si="7"/>
        <v/>
      </c>
      <c r="AI42" s="278" t="str">
        <f t="shared" si="7"/>
        <v/>
      </c>
      <c r="AJ42" s="278" t="str">
        <f t="shared" si="7"/>
        <v/>
      </c>
      <c r="AK42" s="278" t="str">
        <f t="shared" si="7"/>
        <v/>
      </c>
      <c r="AL42" s="278" t="str">
        <f t="shared" si="7"/>
        <v/>
      </c>
      <c r="AM42" s="278" t="str">
        <f t="shared" si="7"/>
        <v/>
      </c>
      <c r="AN42" s="278" t="str">
        <f t="shared" si="7"/>
        <v/>
      </c>
      <c r="AO42" s="278" t="str">
        <f t="shared" si="7"/>
        <v/>
      </c>
      <c r="AP42" s="278" t="str">
        <f t="shared" si="7"/>
        <v/>
      </c>
      <c r="AQ42" s="278" t="str">
        <f t="shared" si="7"/>
        <v/>
      </c>
      <c r="AR42" s="278" t="str">
        <f t="shared" si="7"/>
        <v/>
      </c>
      <c r="AS42" s="278" t="str">
        <f t="shared" si="7"/>
        <v/>
      </c>
      <c r="AT42" s="278" t="str">
        <f t="shared" si="7"/>
        <v/>
      </c>
      <c r="AU42" s="278" t="str">
        <f t="shared" si="7"/>
        <v/>
      </c>
      <c r="AV42" s="278" t="str">
        <f t="shared" si="7"/>
        <v/>
      </c>
      <c r="AW42" s="278" t="str">
        <f t="shared" si="7"/>
        <v/>
      </c>
      <c r="AX42" s="278" t="str">
        <f t="shared" si="7"/>
        <v/>
      </c>
      <c r="AY42" s="278" t="str">
        <f t="shared" si="7"/>
        <v/>
      </c>
      <c r="AZ42" s="278" t="str">
        <f t="shared" si="7"/>
        <v/>
      </c>
      <c r="BA42" s="278" t="str">
        <f t="shared" si="7"/>
        <v/>
      </c>
      <c r="BB42" s="278" t="str">
        <f t="shared" si="7"/>
        <v/>
      </c>
      <c r="BC42" s="278" t="str">
        <f t="shared" si="7"/>
        <v/>
      </c>
      <c r="BD42" s="278" t="str">
        <f t="shared" si="7"/>
        <v/>
      </c>
      <c r="BE42" s="278" t="str">
        <f t="shared" si="7"/>
        <v/>
      </c>
      <c r="BF42" s="278" t="str">
        <f t="shared" si="7"/>
        <v/>
      </c>
      <c r="BG42" s="278" t="str">
        <f t="shared" si="7"/>
        <v/>
      </c>
      <c r="BH42" s="278" t="str">
        <f t="shared" si="7"/>
        <v/>
      </c>
      <c r="BI42" s="278" t="str">
        <f t="shared" si="7"/>
        <v/>
      </c>
      <c r="BJ42" s="278" t="str">
        <f t="shared" si="7"/>
        <v/>
      </c>
      <c r="BK42" s="278" t="str">
        <f t="shared" si="7"/>
        <v/>
      </c>
      <c r="BL42" s="278" t="str">
        <f t="shared" si="7"/>
        <v/>
      </c>
      <c r="BM42" s="278" t="str">
        <f t="shared" si="7"/>
        <v/>
      </c>
      <c r="BN42" s="278" t="str">
        <f t="shared" si="7"/>
        <v/>
      </c>
      <c r="BO42" s="278" t="str">
        <f t="shared" si="7"/>
        <v/>
      </c>
      <c r="BP42" s="278" t="str">
        <f t="shared" si="7"/>
        <v/>
      </c>
      <c r="BQ42" s="278" t="str">
        <f t="shared" si="7"/>
        <v/>
      </c>
      <c r="BR42" s="278" t="str">
        <f t="shared" si="7"/>
        <v/>
      </c>
      <c r="BS42" s="278" t="str">
        <f t="shared" si="7"/>
        <v/>
      </c>
      <c r="BT42" s="278" t="str">
        <f t="shared" si="7"/>
        <v/>
      </c>
      <c r="BU42" s="278" t="str">
        <f t="shared" si="7"/>
        <v/>
      </c>
      <c r="BV42" s="278" t="str">
        <f t="shared" si="7"/>
        <v/>
      </c>
      <c r="BW42" s="278" t="str">
        <f t="shared" si="7"/>
        <v/>
      </c>
      <c r="BX42" s="278" t="str">
        <f t="shared" si="7"/>
        <v/>
      </c>
      <c r="BY42" s="278" t="str">
        <f t="shared" ref="BY42:CN42" si="8">IF(COUNTA(BY3:BY37)=0,"",COUNTIF(BY3:BY37,0))</f>
        <v/>
      </c>
      <c r="BZ42" s="278" t="str">
        <f t="shared" si="8"/>
        <v/>
      </c>
      <c r="CA42" s="278" t="str">
        <f t="shared" si="8"/>
        <v/>
      </c>
      <c r="CB42" s="278" t="str">
        <f t="shared" si="8"/>
        <v/>
      </c>
      <c r="CC42" s="278" t="str">
        <f t="shared" si="8"/>
        <v/>
      </c>
      <c r="CD42" s="278" t="str">
        <f t="shared" si="8"/>
        <v/>
      </c>
      <c r="CE42" s="278" t="str">
        <f t="shared" si="8"/>
        <v/>
      </c>
      <c r="CF42" s="278" t="str">
        <f t="shared" si="8"/>
        <v/>
      </c>
      <c r="CG42" s="278" t="str">
        <f t="shared" si="8"/>
        <v/>
      </c>
      <c r="CH42" s="278" t="str">
        <f t="shared" si="8"/>
        <v/>
      </c>
      <c r="CI42" s="278" t="str">
        <f t="shared" si="8"/>
        <v/>
      </c>
      <c r="CJ42" s="278" t="str">
        <f t="shared" si="8"/>
        <v/>
      </c>
      <c r="CK42" s="278" t="str">
        <f t="shared" si="8"/>
        <v/>
      </c>
      <c r="CL42" s="278" t="str">
        <f t="shared" si="8"/>
        <v/>
      </c>
      <c r="CM42" s="278" t="str">
        <f t="shared" si="8"/>
        <v/>
      </c>
      <c r="CN42" s="280" t="str">
        <f t="shared" si="8"/>
        <v/>
      </c>
      <c r="CO42" s="50"/>
    </row>
    <row r="43" spans="1:94" s="2" customFormat="1" ht="12.75" customHeight="1" thickBot="1" x14ac:dyDescent="0.3">
      <c r="A43" s="42"/>
      <c r="B43" s="43"/>
      <c r="C43" s="43"/>
      <c r="D43" s="43"/>
      <c r="E43" s="520" t="s">
        <v>6</v>
      </c>
      <c r="F43" s="521"/>
      <c r="G43" s="52"/>
      <c r="H43" s="52"/>
      <c r="I43" s="52"/>
      <c r="J43" s="52"/>
      <c r="K43" s="512"/>
      <c r="L43" s="366" t="str">
        <f>IF(COUNTA(L3:L37)=0,"",COUNTIF(L3:L37,9))</f>
        <v/>
      </c>
      <c r="M43" s="290" t="str">
        <f t="shared" ref="M43:BX43" si="9">IF(COUNTA(M3:M37)=0,"",COUNTIF(M3:M37,9))</f>
        <v/>
      </c>
      <c r="N43" s="290" t="str">
        <f t="shared" si="9"/>
        <v/>
      </c>
      <c r="O43" s="290" t="str">
        <f t="shared" si="9"/>
        <v/>
      </c>
      <c r="P43" s="290" t="str">
        <f t="shared" si="9"/>
        <v/>
      </c>
      <c r="Q43" s="290" t="str">
        <f t="shared" si="9"/>
        <v/>
      </c>
      <c r="R43" s="290" t="str">
        <f t="shared" si="9"/>
        <v/>
      </c>
      <c r="S43" s="290" t="str">
        <f t="shared" si="9"/>
        <v/>
      </c>
      <c r="T43" s="290" t="str">
        <f t="shared" si="9"/>
        <v/>
      </c>
      <c r="U43" s="290" t="str">
        <f t="shared" si="9"/>
        <v/>
      </c>
      <c r="V43" s="290" t="str">
        <f t="shared" si="9"/>
        <v/>
      </c>
      <c r="W43" s="290" t="str">
        <f t="shared" si="9"/>
        <v/>
      </c>
      <c r="X43" s="290" t="str">
        <f t="shared" si="9"/>
        <v/>
      </c>
      <c r="Y43" s="290" t="str">
        <f t="shared" si="9"/>
        <v/>
      </c>
      <c r="Z43" s="290" t="str">
        <f t="shared" si="9"/>
        <v/>
      </c>
      <c r="AA43" s="290" t="str">
        <f t="shared" si="9"/>
        <v/>
      </c>
      <c r="AB43" s="290" t="str">
        <f t="shared" si="9"/>
        <v/>
      </c>
      <c r="AC43" s="290" t="str">
        <f t="shared" si="9"/>
        <v/>
      </c>
      <c r="AD43" s="290" t="str">
        <f t="shared" si="9"/>
        <v/>
      </c>
      <c r="AE43" s="290" t="str">
        <f t="shared" si="9"/>
        <v/>
      </c>
      <c r="AF43" s="290" t="str">
        <f t="shared" si="9"/>
        <v/>
      </c>
      <c r="AG43" s="290" t="str">
        <f t="shared" si="9"/>
        <v/>
      </c>
      <c r="AH43" s="290" t="str">
        <f t="shared" si="9"/>
        <v/>
      </c>
      <c r="AI43" s="290" t="str">
        <f t="shared" si="9"/>
        <v/>
      </c>
      <c r="AJ43" s="290" t="str">
        <f t="shared" si="9"/>
        <v/>
      </c>
      <c r="AK43" s="290" t="str">
        <f t="shared" si="9"/>
        <v/>
      </c>
      <c r="AL43" s="290" t="str">
        <f t="shared" si="9"/>
        <v/>
      </c>
      <c r="AM43" s="290" t="str">
        <f t="shared" si="9"/>
        <v/>
      </c>
      <c r="AN43" s="290" t="str">
        <f t="shared" si="9"/>
        <v/>
      </c>
      <c r="AO43" s="290" t="str">
        <f t="shared" si="9"/>
        <v/>
      </c>
      <c r="AP43" s="290" t="str">
        <f t="shared" si="9"/>
        <v/>
      </c>
      <c r="AQ43" s="290" t="str">
        <f t="shared" si="9"/>
        <v/>
      </c>
      <c r="AR43" s="290" t="str">
        <f t="shared" si="9"/>
        <v/>
      </c>
      <c r="AS43" s="290" t="str">
        <f t="shared" si="9"/>
        <v/>
      </c>
      <c r="AT43" s="290" t="str">
        <f t="shared" si="9"/>
        <v/>
      </c>
      <c r="AU43" s="290" t="str">
        <f t="shared" si="9"/>
        <v/>
      </c>
      <c r="AV43" s="290" t="str">
        <f t="shared" si="9"/>
        <v/>
      </c>
      <c r="AW43" s="290" t="str">
        <f t="shared" si="9"/>
        <v/>
      </c>
      <c r="AX43" s="290" t="str">
        <f t="shared" si="9"/>
        <v/>
      </c>
      <c r="AY43" s="290" t="str">
        <f t="shared" si="9"/>
        <v/>
      </c>
      <c r="AZ43" s="290" t="str">
        <f t="shared" si="9"/>
        <v/>
      </c>
      <c r="BA43" s="290" t="str">
        <f t="shared" si="9"/>
        <v/>
      </c>
      <c r="BB43" s="290" t="str">
        <f t="shared" si="9"/>
        <v/>
      </c>
      <c r="BC43" s="290" t="str">
        <f t="shared" si="9"/>
        <v/>
      </c>
      <c r="BD43" s="290" t="str">
        <f t="shared" si="9"/>
        <v/>
      </c>
      <c r="BE43" s="290" t="str">
        <f t="shared" si="9"/>
        <v/>
      </c>
      <c r="BF43" s="290" t="str">
        <f t="shared" si="9"/>
        <v/>
      </c>
      <c r="BG43" s="290" t="str">
        <f t="shared" si="9"/>
        <v/>
      </c>
      <c r="BH43" s="290" t="str">
        <f t="shared" si="9"/>
        <v/>
      </c>
      <c r="BI43" s="290" t="str">
        <f t="shared" si="9"/>
        <v/>
      </c>
      <c r="BJ43" s="290" t="str">
        <f t="shared" si="9"/>
        <v/>
      </c>
      <c r="BK43" s="290" t="str">
        <f t="shared" si="9"/>
        <v/>
      </c>
      <c r="BL43" s="290" t="str">
        <f t="shared" si="9"/>
        <v/>
      </c>
      <c r="BM43" s="290" t="str">
        <f t="shared" si="9"/>
        <v/>
      </c>
      <c r="BN43" s="290" t="str">
        <f t="shared" si="9"/>
        <v/>
      </c>
      <c r="BO43" s="290" t="str">
        <f t="shared" si="9"/>
        <v/>
      </c>
      <c r="BP43" s="290" t="str">
        <f t="shared" si="9"/>
        <v/>
      </c>
      <c r="BQ43" s="290" t="str">
        <f t="shared" si="9"/>
        <v/>
      </c>
      <c r="BR43" s="290" t="str">
        <f t="shared" si="9"/>
        <v/>
      </c>
      <c r="BS43" s="290" t="str">
        <f t="shared" si="9"/>
        <v/>
      </c>
      <c r="BT43" s="290" t="str">
        <f t="shared" si="9"/>
        <v/>
      </c>
      <c r="BU43" s="290" t="str">
        <f t="shared" si="9"/>
        <v/>
      </c>
      <c r="BV43" s="290" t="str">
        <f t="shared" si="9"/>
        <v/>
      </c>
      <c r="BW43" s="290" t="str">
        <f t="shared" si="9"/>
        <v/>
      </c>
      <c r="BX43" s="290" t="str">
        <f t="shared" si="9"/>
        <v/>
      </c>
      <c r="BY43" s="290" t="str">
        <f t="shared" ref="BY43:CN43" si="10">IF(COUNTA(BY3:BY37)=0,"",COUNTIF(BY3:BY37,9))</f>
        <v/>
      </c>
      <c r="BZ43" s="290" t="str">
        <f t="shared" si="10"/>
        <v/>
      </c>
      <c r="CA43" s="290" t="str">
        <f t="shared" si="10"/>
        <v/>
      </c>
      <c r="CB43" s="290" t="str">
        <f t="shared" si="10"/>
        <v/>
      </c>
      <c r="CC43" s="290" t="str">
        <f t="shared" si="10"/>
        <v/>
      </c>
      <c r="CD43" s="290" t="str">
        <f t="shared" si="10"/>
        <v/>
      </c>
      <c r="CE43" s="290" t="str">
        <f t="shared" si="10"/>
        <v/>
      </c>
      <c r="CF43" s="290" t="str">
        <f t="shared" si="10"/>
        <v/>
      </c>
      <c r="CG43" s="290" t="str">
        <f t="shared" si="10"/>
        <v/>
      </c>
      <c r="CH43" s="290" t="str">
        <f t="shared" si="10"/>
        <v/>
      </c>
      <c r="CI43" s="290" t="str">
        <f t="shared" si="10"/>
        <v/>
      </c>
      <c r="CJ43" s="290" t="str">
        <f t="shared" si="10"/>
        <v/>
      </c>
      <c r="CK43" s="290" t="str">
        <f t="shared" si="10"/>
        <v/>
      </c>
      <c r="CL43" s="290" t="str">
        <f t="shared" si="10"/>
        <v/>
      </c>
      <c r="CM43" s="290" t="str">
        <f t="shared" si="10"/>
        <v/>
      </c>
      <c r="CN43" s="291" t="str">
        <f t="shared" si="10"/>
        <v/>
      </c>
      <c r="CO43" s="132"/>
      <c r="CP43" s="91"/>
    </row>
    <row r="44" spans="1:94" ht="5.25" customHeight="1" thickBot="1" x14ac:dyDescent="0.3">
      <c r="A44" s="24"/>
      <c r="B44" s="24"/>
      <c r="C44" s="24"/>
      <c r="D44" s="24"/>
      <c r="E44" s="24"/>
      <c r="F44" s="389"/>
      <c r="G44" s="53"/>
      <c r="H44" s="24"/>
      <c r="I44" s="24"/>
      <c r="J44" s="24"/>
      <c r="K44" s="512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4"/>
      <c r="AZ44" s="295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4"/>
      <c r="CL44" s="294"/>
      <c r="CM44" s="294"/>
      <c r="CN44" s="296"/>
      <c r="CO44" s="24"/>
    </row>
    <row r="45" spans="1:94" ht="11.25" customHeight="1" x14ac:dyDescent="0.25">
      <c r="A45" s="532" t="s">
        <v>125</v>
      </c>
      <c r="B45" s="533"/>
      <c r="C45" s="533"/>
      <c r="D45" s="533"/>
      <c r="E45" s="533"/>
      <c r="F45" s="534"/>
      <c r="G45" s="48"/>
      <c r="H45" s="48"/>
      <c r="I45" s="48"/>
      <c r="J45" s="48"/>
      <c r="K45" s="512"/>
      <c r="L45" s="506" t="str">
        <f>IF(OR(L39="",L39=0),"",(L40/L39))</f>
        <v/>
      </c>
      <c r="M45" s="506" t="str">
        <f>IF(OR(M39="",M39=0),"",(M40/M39))</f>
        <v/>
      </c>
      <c r="N45" s="506" t="str">
        <f t="shared" ref="N45:BY45" si="11">IF(OR(N39="",N39=0),"",(N40/N39))</f>
        <v/>
      </c>
      <c r="O45" s="506" t="str">
        <f t="shared" si="11"/>
        <v/>
      </c>
      <c r="P45" s="506" t="str">
        <f t="shared" si="11"/>
        <v/>
      </c>
      <c r="Q45" s="506" t="str">
        <f t="shared" si="11"/>
        <v/>
      </c>
      <c r="R45" s="506" t="str">
        <f t="shared" si="11"/>
        <v/>
      </c>
      <c r="S45" s="506" t="str">
        <f t="shared" si="11"/>
        <v/>
      </c>
      <c r="T45" s="506" t="str">
        <f t="shared" si="11"/>
        <v/>
      </c>
      <c r="U45" s="506" t="str">
        <f t="shared" si="11"/>
        <v/>
      </c>
      <c r="V45" s="506" t="str">
        <f t="shared" si="11"/>
        <v/>
      </c>
      <c r="W45" s="506" t="str">
        <f t="shared" si="11"/>
        <v/>
      </c>
      <c r="X45" s="506" t="str">
        <f t="shared" si="11"/>
        <v/>
      </c>
      <c r="Y45" s="506" t="str">
        <f t="shared" si="11"/>
        <v/>
      </c>
      <c r="Z45" s="506" t="str">
        <f t="shared" si="11"/>
        <v/>
      </c>
      <c r="AA45" s="506" t="str">
        <f t="shared" si="11"/>
        <v/>
      </c>
      <c r="AB45" s="506" t="str">
        <f t="shared" si="11"/>
        <v/>
      </c>
      <c r="AC45" s="506" t="str">
        <f t="shared" si="11"/>
        <v/>
      </c>
      <c r="AD45" s="506" t="str">
        <f t="shared" si="11"/>
        <v/>
      </c>
      <c r="AE45" s="506" t="str">
        <f t="shared" si="11"/>
        <v/>
      </c>
      <c r="AF45" s="506" t="str">
        <f t="shared" si="11"/>
        <v/>
      </c>
      <c r="AG45" s="506" t="str">
        <f t="shared" si="11"/>
        <v/>
      </c>
      <c r="AH45" s="506" t="str">
        <f t="shared" si="11"/>
        <v/>
      </c>
      <c r="AI45" s="506" t="str">
        <f t="shared" si="11"/>
        <v/>
      </c>
      <c r="AJ45" s="506" t="str">
        <f t="shared" si="11"/>
        <v/>
      </c>
      <c r="AK45" s="506" t="str">
        <f t="shared" si="11"/>
        <v/>
      </c>
      <c r="AL45" s="506" t="str">
        <f t="shared" si="11"/>
        <v/>
      </c>
      <c r="AM45" s="506" t="str">
        <f t="shared" si="11"/>
        <v/>
      </c>
      <c r="AN45" s="506" t="str">
        <f t="shared" si="11"/>
        <v/>
      </c>
      <c r="AO45" s="506" t="str">
        <f t="shared" si="11"/>
        <v/>
      </c>
      <c r="AP45" s="506" t="str">
        <f t="shared" si="11"/>
        <v/>
      </c>
      <c r="AQ45" s="506" t="str">
        <f t="shared" si="11"/>
        <v/>
      </c>
      <c r="AR45" s="506" t="str">
        <f t="shared" si="11"/>
        <v/>
      </c>
      <c r="AS45" s="506" t="str">
        <f t="shared" si="11"/>
        <v/>
      </c>
      <c r="AT45" s="506" t="str">
        <f t="shared" si="11"/>
        <v/>
      </c>
      <c r="AU45" s="506" t="str">
        <f t="shared" si="11"/>
        <v/>
      </c>
      <c r="AV45" s="506" t="str">
        <f t="shared" si="11"/>
        <v/>
      </c>
      <c r="AW45" s="506" t="str">
        <f t="shared" si="11"/>
        <v/>
      </c>
      <c r="AX45" s="506" t="str">
        <f t="shared" si="11"/>
        <v/>
      </c>
      <c r="AY45" s="506" t="str">
        <f t="shared" si="11"/>
        <v/>
      </c>
      <c r="AZ45" s="506" t="str">
        <f t="shared" si="11"/>
        <v/>
      </c>
      <c r="BA45" s="506" t="str">
        <f t="shared" si="11"/>
        <v/>
      </c>
      <c r="BB45" s="506" t="str">
        <f t="shared" si="11"/>
        <v/>
      </c>
      <c r="BC45" s="506" t="str">
        <f t="shared" si="11"/>
        <v/>
      </c>
      <c r="BD45" s="506" t="str">
        <f t="shared" si="11"/>
        <v/>
      </c>
      <c r="BE45" s="506" t="str">
        <f t="shared" si="11"/>
        <v/>
      </c>
      <c r="BF45" s="506" t="str">
        <f t="shared" si="11"/>
        <v/>
      </c>
      <c r="BG45" s="506" t="str">
        <f t="shared" si="11"/>
        <v/>
      </c>
      <c r="BH45" s="506" t="str">
        <f t="shared" si="11"/>
        <v/>
      </c>
      <c r="BI45" s="506" t="str">
        <f t="shared" si="11"/>
        <v/>
      </c>
      <c r="BJ45" s="506" t="str">
        <f t="shared" si="11"/>
        <v/>
      </c>
      <c r="BK45" s="506" t="str">
        <f t="shared" si="11"/>
        <v/>
      </c>
      <c r="BL45" s="506" t="str">
        <f t="shared" si="11"/>
        <v/>
      </c>
      <c r="BM45" s="506" t="str">
        <f t="shared" si="11"/>
        <v/>
      </c>
      <c r="BN45" s="506" t="str">
        <f t="shared" si="11"/>
        <v/>
      </c>
      <c r="BO45" s="506" t="str">
        <f t="shared" si="11"/>
        <v/>
      </c>
      <c r="BP45" s="506" t="str">
        <f t="shared" si="11"/>
        <v/>
      </c>
      <c r="BQ45" s="506" t="str">
        <f t="shared" si="11"/>
        <v/>
      </c>
      <c r="BR45" s="506" t="str">
        <f t="shared" si="11"/>
        <v/>
      </c>
      <c r="BS45" s="506" t="str">
        <f t="shared" si="11"/>
        <v/>
      </c>
      <c r="BT45" s="506" t="str">
        <f t="shared" si="11"/>
        <v/>
      </c>
      <c r="BU45" s="506" t="str">
        <f t="shared" si="11"/>
        <v/>
      </c>
      <c r="BV45" s="506" t="str">
        <f t="shared" si="11"/>
        <v/>
      </c>
      <c r="BW45" s="506" t="str">
        <f t="shared" si="11"/>
        <v/>
      </c>
      <c r="BX45" s="506" t="str">
        <f t="shared" si="11"/>
        <v/>
      </c>
      <c r="BY45" s="506" t="str">
        <f t="shared" si="11"/>
        <v/>
      </c>
      <c r="BZ45" s="506" t="str">
        <f t="shared" ref="BZ45:CN45" si="12">IF(OR(BZ39="",BZ39=0),"",(BZ40/BZ39))</f>
        <v/>
      </c>
      <c r="CA45" s="506" t="str">
        <f t="shared" si="12"/>
        <v/>
      </c>
      <c r="CB45" s="506" t="str">
        <f t="shared" si="12"/>
        <v/>
      </c>
      <c r="CC45" s="506" t="str">
        <f t="shared" si="12"/>
        <v/>
      </c>
      <c r="CD45" s="506" t="str">
        <f t="shared" si="12"/>
        <v/>
      </c>
      <c r="CE45" s="506" t="str">
        <f t="shared" si="12"/>
        <v/>
      </c>
      <c r="CF45" s="506" t="str">
        <f t="shared" si="12"/>
        <v/>
      </c>
      <c r="CG45" s="506" t="str">
        <f t="shared" si="12"/>
        <v/>
      </c>
      <c r="CH45" s="506" t="str">
        <f t="shared" si="12"/>
        <v/>
      </c>
      <c r="CI45" s="506" t="str">
        <f t="shared" si="12"/>
        <v/>
      </c>
      <c r="CJ45" s="506" t="str">
        <f t="shared" si="12"/>
        <v/>
      </c>
      <c r="CK45" s="506" t="str">
        <f t="shared" si="12"/>
        <v/>
      </c>
      <c r="CL45" s="506" t="str">
        <f t="shared" si="12"/>
        <v/>
      </c>
      <c r="CM45" s="506" t="str">
        <f t="shared" si="12"/>
        <v/>
      </c>
      <c r="CN45" s="506" t="str">
        <f t="shared" si="12"/>
        <v/>
      </c>
      <c r="CO45" s="24"/>
    </row>
    <row r="46" spans="1:94" ht="11.25" customHeight="1" thickBot="1" x14ac:dyDescent="0.3">
      <c r="A46" s="526" t="s">
        <v>122</v>
      </c>
      <c r="B46" s="527"/>
      <c r="C46" s="527"/>
      <c r="D46" s="527"/>
      <c r="E46" s="527"/>
      <c r="F46" s="528"/>
      <c r="G46" s="48"/>
      <c r="H46" s="48"/>
      <c r="I46" s="48"/>
      <c r="J46" s="48"/>
      <c r="K46" s="388"/>
      <c r="L46" s="390">
        <v>0.98</v>
      </c>
      <c r="M46" s="391">
        <v>0.97</v>
      </c>
      <c r="N46" s="391">
        <v>0.94</v>
      </c>
      <c r="O46" s="391">
        <v>0.77</v>
      </c>
      <c r="P46" s="391">
        <v>0.7</v>
      </c>
      <c r="Q46" s="391">
        <v>0.5</v>
      </c>
      <c r="R46" s="391">
        <v>0.51</v>
      </c>
      <c r="S46" s="391">
        <v>0.79</v>
      </c>
      <c r="T46" s="391">
        <v>0.6</v>
      </c>
      <c r="U46" s="391">
        <v>0.6</v>
      </c>
      <c r="V46" s="391">
        <v>0.23</v>
      </c>
      <c r="W46" s="391">
        <v>0.28000000000000003</v>
      </c>
      <c r="X46" s="391">
        <v>0.67</v>
      </c>
      <c r="Y46" s="391">
        <v>0.3</v>
      </c>
      <c r="Z46" s="391">
        <v>0.51</v>
      </c>
      <c r="AA46" s="391">
        <v>0.34</v>
      </c>
      <c r="AB46" s="391">
        <v>0.27</v>
      </c>
      <c r="AC46" s="391">
        <v>0.19</v>
      </c>
      <c r="AD46" s="391">
        <v>0.88</v>
      </c>
      <c r="AE46" s="391">
        <v>0.71</v>
      </c>
      <c r="AF46" s="391">
        <v>0.36</v>
      </c>
      <c r="AG46" s="391">
        <v>0.66</v>
      </c>
      <c r="AH46" s="391">
        <v>0.68</v>
      </c>
      <c r="AI46" s="391">
        <v>0.7</v>
      </c>
      <c r="AJ46" s="391">
        <v>0.34</v>
      </c>
      <c r="AK46" s="391">
        <v>0.59</v>
      </c>
      <c r="AL46" s="391">
        <v>0.35</v>
      </c>
      <c r="AM46" s="391">
        <v>0.42</v>
      </c>
      <c r="AN46" s="391">
        <v>0.52</v>
      </c>
      <c r="AO46" s="391">
        <v>0.74</v>
      </c>
      <c r="AP46" s="391">
        <v>0.64</v>
      </c>
      <c r="AQ46" s="391">
        <v>0.17</v>
      </c>
      <c r="AR46" s="391">
        <v>0.34</v>
      </c>
      <c r="AS46" s="391">
        <v>0.54</v>
      </c>
      <c r="AT46" s="391">
        <v>0.45</v>
      </c>
      <c r="AU46" s="391">
        <v>0.22</v>
      </c>
      <c r="AV46" s="391">
        <v>0.56000000000000005</v>
      </c>
      <c r="AW46" s="391">
        <v>0.75</v>
      </c>
      <c r="AX46" s="391">
        <v>0.51</v>
      </c>
      <c r="AY46" s="391">
        <v>0.77</v>
      </c>
      <c r="AZ46" s="391">
        <v>0.6</v>
      </c>
      <c r="BA46" s="391">
        <v>0.77</v>
      </c>
      <c r="BB46" s="391">
        <v>0.51</v>
      </c>
      <c r="BC46" s="391">
        <v>0.15</v>
      </c>
      <c r="BD46" s="391">
        <v>0.36</v>
      </c>
      <c r="BE46" s="391">
        <v>0.45</v>
      </c>
      <c r="BF46" s="391">
        <v>0.45</v>
      </c>
      <c r="BG46" s="391">
        <v>0.16</v>
      </c>
      <c r="BH46" s="391">
        <v>0.25</v>
      </c>
      <c r="BI46" s="391">
        <v>0.21</v>
      </c>
      <c r="BJ46" s="391">
        <v>0.15</v>
      </c>
      <c r="BK46" s="391">
        <v>0.12</v>
      </c>
      <c r="BL46" s="391">
        <v>0.55000000000000004</v>
      </c>
      <c r="BM46" s="391">
        <v>0.26</v>
      </c>
      <c r="BN46" s="391">
        <v>0.27</v>
      </c>
      <c r="BO46" s="391">
        <v>0.28000000000000003</v>
      </c>
      <c r="BP46" s="391">
        <v>0.25</v>
      </c>
      <c r="BQ46" s="391">
        <v>0.71</v>
      </c>
      <c r="BR46" s="391">
        <v>0.79</v>
      </c>
      <c r="BS46" s="391">
        <v>0.8</v>
      </c>
      <c r="BT46" s="391">
        <v>0.84</v>
      </c>
      <c r="BU46" s="391">
        <v>0.8</v>
      </c>
      <c r="BV46" s="391">
        <v>0.44</v>
      </c>
      <c r="BW46" s="391">
        <v>0.51</v>
      </c>
      <c r="BX46" s="391">
        <v>0.56000000000000005</v>
      </c>
      <c r="BY46" s="391">
        <v>0.4</v>
      </c>
      <c r="BZ46" s="391">
        <v>0.45</v>
      </c>
      <c r="CA46" s="391">
        <v>0.51</v>
      </c>
      <c r="CB46" s="391">
        <v>0.57999999999999996</v>
      </c>
      <c r="CC46" s="391">
        <v>0.64</v>
      </c>
      <c r="CD46" s="391">
        <v>0.4</v>
      </c>
      <c r="CE46" s="391">
        <v>0.32</v>
      </c>
      <c r="CF46" s="391">
        <v>0.3</v>
      </c>
      <c r="CG46" s="391">
        <v>0.12</v>
      </c>
      <c r="CH46" s="391">
        <v>0.47</v>
      </c>
      <c r="CI46" s="391">
        <v>0.48</v>
      </c>
      <c r="CJ46" s="391">
        <v>0.21</v>
      </c>
      <c r="CK46" s="391">
        <v>0.57999999999999996</v>
      </c>
      <c r="CL46" s="391">
        <v>0.35</v>
      </c>
      <c r="CM46" s="391">
        <v>0.33</v>
      </c>
      <c r="CN46" s="392">
        <v>0.14000000000000001</v>
      </c>
      <c r="CO46" s="24"/>
    </row>
    <row r="47" spans="1:94" ht="11.25" customHeight="1" x14ac:dyDescent="0.25">
      <c r="A47" s="25"/>
      <c r="B47" s="25"/>
      <c r="C47" s="25"/>
      <c r="D47" s="25"/>
      <c r="E47" s="25"/>
      <c r="F47" s="25"/>
      <c r="G47" s="48"/>
      <c r="H47" s="48"/>
      <c r="I47" s="48"/>
      <c r="J47" s="4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</row>
    <row r="48" spans="1:94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362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382">
        <f>COUNTIF(CO3:CO37,"!")</f>
        <v>0</v>
      </c>
      <c r="BU48" s="24" t="str">
        <f>IF(BT48&gt;1," lignes à compléter",IF(BT48=1," ligne à compléter",""))</f>
        <v/>
      </c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6"/>
    </row>
    <row r="50" spans="10:13" x14ac:dyDescent="0.25">
      <c r="J50" s="6"/>
      <c r="K50" s="362"/>
    </row>
    <row r="51" spans="10:13" x14ac:dyDescent="0.25">
      <c r="J51" s="6"/>
      <c r="K51" s="362"/>
    </row>
    <row r="52" spans="10:13" x14ac:dyDescent="0.25">
      <c r="L52" s="507"/>
      <c r="M52" s="508"/>
    </row>
  </sheetData>
  <sheetProtection password="CC48" sheet="1" objects="1" scenarios="1" selectLockedCells="1"/>
  <mergeCells count="12">
    <mergeCell ref="A46:F46"/>
    <mergeCell ref="B2:E2"/>
    <mergeCell ref="A45:F45"/>
    <mergeCell ref="G1:I1"/>
    <mergeCell ref="J1:J2"/>
    <mergeCell ref="K1:K45"/>
    <mergeCell ref="B1:F1"/>
    <mergeCell ref="A5:B37"/>
    <mergeCell ref="E43:F43"/>
    <mergeCell ref="E42:F42"/>
    <mergeCell ref="E39:F39"/>
    <mergeCell ref="E40:F40"/>
  </mergeCells>
  <phoneticPr fontId="2" type="noConversion"/>
  <conditionalFormatting sqref="L3:CN37">
    <cfRule type="cellIs" dxfId="223" priority="145" stopIfTrue="1" operator="equal">
      <formula>1</formula>
    </cfRule>
    <cfRule type="cellIs" dxfId="222" priority="146" stopIfTrue="1" operator="equal">
      <formula>9</formula>
    </cfRule>
    <cfRule type="cellIs" dxfId="221" priority="147" stopIfTrue="1" operator="equal">
      <formula>8</formula>
    </cfRule>
  </conditionalFormatting>
  <conditionalFormatting sqref="CO3:CO38">
    <cfRule type="cellIs" dxfId="220" priority="16" stopIfTrue="1" operator="equal">
      <formula>"OK"</formula>
    </cfRule>
    <cfRule type="cellIs" dxfId="219" priority="165" stopIfTrue="1" operator="equal">
      <formula>"!"</formula>
    </cfRule>
    <cfRule type="cellIs" dxfId="218" priority="166" stopIfTrue="1" operator="equal">
      <formula>"a"</formula>
    </cfRule>
  </conditionalFormatting>
  <conditionalFormatting sqref="BT48">
    <cfRule type="cellIs" dxfId="217" priority="9" stopIfTrue="1" operator="greaterThanOrEqual">
      <formula>1</formula>
    </cfRule>
  </conditionalFormatting>
  <conditionalFormatting sqref="L45:CN45">
    <cfRule type="cellIs" dxfId="216" priority="6" stopIfTrue="1" operator="lessThan">
      <formula>0.5</formula>
    </cfRule>
  </conditionalFormatting>
  <conditionalFormatting sqref="BU48">
    <cfRule type="cellIs" dxfId="215" priority="5" stopIfTrue="1" operator="notEqual">
      <formula>""""""</formula>
    </cfRule>
  </conditionalFormatting>
  <conditionalFormatting sqref="L46:CN46">
    <cfRule type="cellIs" dxfId="214" priority="4" operator="lessThan">
      <formula>0.5</formula>
    </cfRule>
  </conditionalFormatting>
  <conditionalFormatting sqref="L45:CN45">
    <cfRule type="cellIs" dxfId="213" priority="1" stopIfTrue="1" operator="equal">
      <formula>IF(L$45="","",L46)</formula>
    </cfRule>
    <cfRule type="cellIs" dxfId="212" priority="2" stopIfTrue="1" operator="lessThan">
      <formula>IF(L46&lt;&gt;"",L46,0)</formula>
    </cfRule>
    <cfRule type="cellIs" dxfId="211" priority="3" stopIfTrue="1" operator="greaterThan">
      <formula>IF(L46&lt;&gt;"",L46,101)</formula>
    </cfRule>
  </conditionalFormatting>
  <dataValidations count="6">
    <dataValidation type="list" allowBlank="1" showDropDown="1" showInputMessage="1" showErrorMessage="1" errorTitle="Donnée introduite non conforme" error="1 réponse correcte_x000a_0 réponse incorrecte_x000a_9 pas de réponse_x000a_a absent" sqref="BD3:BO37 BQ3:CN37 L3:BB37">
      <formula1>"0,1,9,a,A"</formula1>
    </dataValidation>
    <dataValidation type="list" allowBlank="1" showInputMessage="1" showErrorMessage="1" errorTitle="Donnée introduite non conforme" error="Introduire F ou M (en majuscule)" sqref="G3:G37">
      <formula1>"F, M"</formula1>
    </dataValidation>
    <dataValidation type="list" allowBlank="1" showDropDown="1" showInputMessage="1" showErrorMessage="1" errorTitle="Donnée introduite non conforme" error="1 réponse correcte_x000a_0 réponse incorrecte_x000a_8 crédit partiel_x000a_9 pas de réponse_x000a_a absent" sqref="BP3:BP37 BC3:BC37">
      <formula1>"0,1,8,9,a,A"</formula1>
    </dataValidation>
    <dataValidation type="list" allowBlank="1" showInputMessage="1" showErrorMessage="1" errorTitle="Donnée introduite non conforme" error="Veuillez choisir une option dans la liste" sqref="I3:I37">
      <formula1>"non,néerlandais histoire,néerlandais géographie,néerlandais hist-géo,anglais histoire,anglais géographie,anglais hist-géo,allemand histoire,allemand géographie, allemand hist-géo"</formula1>
    </dataValidation>
    <dataValidation type="list" allowBlank="1" showInputMessage="1" showErrorMessage="1" errorTitle="Donnée introduite non conforme" error="A ou a" sqref="J3:J37">
      <formula1>"a,A"</formula1>
    </dataValidation>
    <dataValidation type="list" allowBlank="1" showInputMessage="1" showErrorMessage="1" errorTitle="Donnée introduite non conforme" error="Années acceptées:_x000a_De 1996 à 2003" sqref="H3:H37">
      <formula1>"1996,1997,1998,1999,2000, 2001, 2002,2003"</formula1>
    </dataValidation>
  </dataValidations>
  <printOptions headings="1"/>
  <pageMargins left="0.31496062992125984" right="0.27559055118110237" top="0.47244094488188981" bottom="0.47244094488188981" header="0.31496062992125984" footer="0.35433070866141736"/>
  <pageSetup paperSize="9" scale="79" fitToWidth="0" pageOrder="overThenDown" orientation="landscape" horizontalDpi="4294967294" verticalDpi="4294967294" r:id="rId1"/>
  <headerFooter alignWithMargins="0">
    <oddFooter>&amp;LEENC 2015 &amp;A&amp;C3e secondaire&amp;RPage &amp;P / &amp;N</oddFooter>
  </headerFooter>
  <colBreaks count="3" manualBreakCount="3">
    <brk id="25" max="47" man="1"/>
    <brk id="51" max="47" man="1"/>
    <brk id="77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tabColor theme="2" tint="-0.249977111117893"/>
  </sheetPr>
  <dimension ref="A1:DR67"/>
  <sheetViews>
    <sheetView showGridLines="0" zoomScaleNormal="100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O47" sqref="O47"/>
    </sheetView>
  </sheetViews>
  <sheetFormatPr baseColWidth="10" defaultColWidth="11.44140625" defaultRowHeight="13.2" x14ac:dyDescent="0.25"/>
  <cols>
    <col min="1" max="1" width="14.88671875" style="2" customWidth="1"/>
    <col min="2" max="2" width="10.88671875" style="2" customWidth="1"/>
    <col min="3" max="3" width="3" style="2" customWidth="1"/>
    <col min="4" max="4" width="27.88671875" style="2" customWidth="1"/>
    <col min="5" max="5" width="5.5546875" style="2" customWidth="1"/>
    <col min="6" max="7" width="12.6640625" style="2" customWidth="1"/>
    <col min="8" max="8" width="1.88671875" style="2" customWidth="1"/>
    <col min="9" max="10" width="12.6640625" style="2" customWidth="1"/>
    <col min="11" max="11" width="2.88671875" style="132" customWidth="1"/>
    <col min="12" max="13" width="12.6640625" style="2" customWidth="1"/>
    <col min="14" max="14" width="3.44140625" style="132" customWidth="1"/>
    <col min="15" max="21" width="6.6640625" style="2" customWidth="1"/>
    <col min="22" max="23" width="12.6640625" style="2" customWidth="1"/>
    <col min="24" max="29" width="6.6640625" style="2" customWidth="1"/>
    <col min="30" max="31" width="12.6640625" style="2" customWidth="1"/>
    <col min="32" max="37" width="6.6640625" style="2" customWidth="1"/>
    <col min="38" max="39" width="12.6640625" style="2" customWidth="1"/>
    <col min="40" max="47" width="6.6640625" style="2" customWidth="1"/>
    <col min="48" max="49" width="12.6640625" style="4" customWidth="1"/>
    <col min="50" max="59" width="6.6640625" style="2" customWidth="1"/>
    <col min="60" max="61" width="12.6640625" style="2" customWidth="1"/>
    <col min="62" max="68" width="6.6640625" style="2" customWidth="1"/>
    <col min="69" max="70" width="12.6640625" style="2" customWidth="1"/>
    <col min="71" max="71" width="2" style="2" customWidth="1"/>
    <col min="72" max="74" width="6.6640625" style="2" customWidth="1"/>
    <col min="75" max="76" width="12.6640625" style="2" customWidth="1"/>
    <col min="77" max="77" width="6.6640625" style="2" customWidth="1"/>
    <col min="78" max="78" width="7" style="2" customWidth="1"/>
    <col min="79" max="80" width="12.6640625" style="2" customWidth="1"/>
    <col min="81" max="88" width="6.6640625" style="2" customWidth="1"/>
    <col min="89" max="90" width="12.6640625" style="2" customWidth="1"/>
    <col min="91" max="97" width="6.6640625" style="2" customWidth="1"/>
    <col min="98" max="99" width="12.6640625" style="2" customWidth="1"/>
    <col min="100" max="113" width="6.6640625" style="4" customWidth="1"/>
    <col min="114" max="115" width="12.6640625" style="2" customWidth="1"/>
    <col min="116" max="117" width="6.6640625" style="4" customWidth="1"/>
    <col min="118" max="119" width="12.6640625" style="4" customWidth="1"/>
    <col min="120" max="120" width="6.6640625" style="4" customWidth="1"/>
    <col min="121" max="122" width="12.6640625" style="4" customWidth="1"/>
    <col min="123" max="16384" width="11.44140625" style="2"/>
  </cols>
  <sheetData>
    <row r="1" spans="1:122" ht="49.5" customHeight="1" thickBot="1" x14ac:dyDescent="0.3">
      <c r="A1" s="606" t="s">
        <v>91</v>
      </c>
      <c r="B1" s="608" t="str">
        <f>IF('Encodage réponses Es'!B1:E1="","",'Encodage réponses Es'!B1:E1)</f>
        <v/>
      </c>
      <c r="C1" s="609"/>
      <c r="D1" s="609"/>
      <c r="E1" s="610"/>
      <c r="F1" s="639" t="s">
        <v>38</v>
      </c>
      <c r="G1" s="640"/>
      <c r="H1" s="36"/>
      <c r="I1" s="635" t="s">
        <v>72</v>
      </c>
      <c r="J1" s="636"/>
      <c r="K1" s="131"/>
      <c r="L1" s="623" t="s">
        <v>80</v>
      </c>
      <c r="M1" s="624"/>
      <c r="N1" s="131"/>
      <c r="O1" s="643" t="s">
        <v>69</v>
      </c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  <c r="AO1" s="644"/>
      <c r="AP1" s="644"/>
      <c r="AQ1" s="644"/>
      <c r="AR1" s="644"/>
      <c r="AS1" s="644"/>
      <c r="AT1" s="644"/>
      <c r="AU1" s="644"/>
      <c r="AV1" s="644"/>
      <c r="AW1" s="644"/>
      <c r="AX1" s="644"/>
      <c r="AY1" s="644"/>
      <c r="AZ1" s="644"/>
      <c r="BA1" s="644"/>
      <c r="BB1" s="644"/>
      <c r="BC1" s="644"/>
      <c r="BD1" s="644"/>
      <c r="BE1" s="644"/>
      <c r="BF1" s="644"/>
      <c r="BG1" s="644"/>
      <c r="BH1" s="644"/>
      <c r="BI1" s="644"/>
      <c r="BJ1" s="644"/>
      <c r="BK1" s="644"/>
      <c r="BL1" s="644"/>
      <c r="BM1" s="644"/>
      <c r="BN1" s="644"/>
      <c r="BO1" s="644"/>
      <c r="BP1" s="644"/>
      <c r="BQ1" s="644"/>
      <c r="BR1" s="645"/>
      <c r="BS1" s="147"/>
      <c r="BT1" s="650" t="s">
        <v>73</v>
      </c>
      <c r="BU1" s="651"/>
      <c r="BV1" s="651"/>
      <c r="BW1" s="651"/>
      <c r="BX1" s="651"/>
      <c r="BY1" s="651"/>
      <c r="BZ1" s="651"/>
      <c r="CA1" s="651"/>
      <c r="CB1" s="651"/>
      <c r="CC1" s="651"/>
      <c r="CD1" s="651"/>
      <c r="CE1" s="651"/>
      <c r="CF1" s="651"/>
      <c r="CG1" s="651"/>
      <c r="CH1" s="651"/>
      <c r="CI1" s="651"/>
      <c r="CJ1" s="651"/>
      <c r="CK1" s="651"/>
      <c r="CL1" s="651"/>
      <c r="CM1" s="651"/>
      <c r="CN1" s="651"/>
      <c r="CO1" s="651"/>
      <c r="CP1" s="651"/>
      <c r="CQ1" s="651"/>
      <c r="CR1" s="651"/>
      <c r="CS1" s="651"/>
      <c r="CT1" s="651"/>
      <c r="CU1" s="651"/>
      <c r="CV1" s="651"/>
      <c r="CW1" s="651"/>
      <c r="CX1" s="651"/>
      <c r="CY1" s="651"/>
      <c r="CZ1" s="651"/>
      <c r="DA1" s="651"/>
      <c r="DB1" s="651"/>
      <c r="DC1" s="651"/>
      <c r="DD1" s="651"/>
      <c r="DE1" s="651"/>
      <c r="DF1" s="651"/>
      <c r="DG1" s="651"/>
      <c r="DH1" s="651"/>
      <c r="DI1" s="651"/>
      <c r="DJ1" s="651"/>
      <c r="DK1" s="651"/>
      <c r="DL1" s="651"/>
      <c r="DM1" s="651"/>
      <c r="DN1" s="651"/>
      <c r="DO1" s="651"/>
      <c r="DP1" s="651"/>
      <c r="DQ1" s="651"/>
      <c r="DR1" s="651"/>
    </row>
    <row r="2" spans="1:122" ht="50.1" customHeight="1" thickBot="1" x14ac:dyDescent="0.3">
      <c r="A2" s="607"/>
      <c r="B2" s="611"/>
      <c r="C2" s="612"/>
      <c r="D2" s="612"/>
      <c r="E2" s="613"/>
      <c r="F2" s="641"/>
      <c r="G2" s="642"/>
      <c r="H2" s="37"/>
      <c r="I2" s="637"/>
      <c r="J2" s="638"/>
      <c r="K2" s="131"/>
      <c r="L2" s="625"/>
      <c r="M2" s="626"/>
      <c r="N2" s="131"/>
      <c r="O2" s="589" t="s">
        <v>66</v>
      </c>
      <c r="P2" s="590"/>
      <c r="Q2" s="590"/>
      <c r="R2" s="590"/>
      <c r="S2" s="590"/>
      <c r="T2" s="590"/>
      <c r="U2" s="590"/>
      <c r="V2" s="590"/>
      <c r="W2" s="591"/>
      <c r="X2" s="589" t="s">
        <v>67</v>
      </c>
      <c r="Y2" s="590"/>
      <c r="Z2" s="590"/>
      <c r="AA2" s="590"/>
      <c r="AB2" s="590"/>
      <c r="AC2" s="590"/>
      <c r="AD2" s="590"/>
      <c r="AE2" s="591"/>
      <c r="AF2" s="589" t="s">
        <v>68</v>
      </c>
      <c r="AG2" s="590"/>
      <c r="AH2" s="590"/>
      <c r="AI2" s="590"/>
      <c r="AJ2" s="590"/>
      <c r="AK2" s="590"/>
      <c r="AL2" s="590"/>
      <c r="AM2" s="591"/>
      <c r="AN2" s="631" t="s">
        <v>116</v>
      </c>
      <c r="AO2" s="632"/>
      <c r="AP2" s="632"/>
      <c r="AQ2" s="632"/>
      <c r="AR2" s="632"/>
      <c r="AS2" s="632"/>
      <c r="AT2" s="632"/>
      <c r="AU2" s="632"/>
      <c r="AV2" s="632"/>
      <c r="AW2" s="633"/>
      <c r="AX2" s="634" t="s">
        <v>70</v>
      </c>
      <c r="AY2" s="632"/>
      <c r="AZ2" s="632"/>
      <c r="BA2" s="632"/>
      <c r="BB2" s="632"/>
      <c r="BC2" s="632"/>
      <c r="BD2" s="632"/>
      <c r="BE2" s="632"/>
      <c r="BF2" s="632"/>
      <c r="BG2" s="632"/>
      <c r="BH2" s="632"/>
      <c r="BI2" s="633"/>
      <c r="BJ2" s="631" t="s">
        <v>71</v>
      </c>
      <c r="BK2" s="632"/>
      <c r="BL2" s="632"/>
      <c r="BM2" s="632"/>
      <c r="BN2" s="632"/>
      <c r="BO2" s="632"/>
      <c r="BP2" s="632"/>
      <c r="BQ2" s="632"/>
      <c r="BR2" s="633"/>
      <c r="BS2" s="148"/>
      <c r="BT2" s="579" t="s">
        <v>74</v>
      </c>
      <c r="BU2" s="580"/>
      <c r="BV2" s="580"/>
      <c r="BW2" s="580"/>
      <c r="BX2" s="581"/>
      <c r="BY2" s="579" t="s">
        <v>75</v>
      </c>
      <c r="BZ2" s="580"/>
      <c r="CA2" s="580"/>
      <c r="CB2" s="581"/>
      <c r="CC2" s="564" t="s">
        <v>86</v>
      </c>
      <c r="CD2" s="565"/>
      <c r="CE2" s="565"/>
      <c r="CF2" s="565"/>
      <c r="CG2" s="565"/>
      <c r="CH2" s="565"/>
      <c r="CI2" s="565"/>
      <c r="CJ2" s="565"/>
      <c r="CK2" s="565"/>
      <c r="CL2" s="566"/>
      <c r="CM2" s="564" t="s">
        <v>76</v>
      </c>
      <c r="CN2" s="565"/>
      <c r="CO2" s="565"/>
      <c r="CP2" s="565"/>
      <c r="CQ2" s="565"/>
      <c r="CR2" s="565"/>
      <c r="CS2" s="565"/>
      <c r="CT2" s="565"/>
      <c r="CU2" s="566"/>
      <c r="CV2" s="559" t="s">
        <v>77</v>
      </c>
      <c r="CW2" s="560"/>
      <c r="CX2" s="560"/>
      <c r="CY2" s="560"/>
      <c r="CZ2" s="560"/>
      <c r="DA2" s="560"/>
      <c r="DB2" s="560"/>
      <c r="DC2" s="560"/>
      <c r="DD2" s="560"/>
      <c r="DE2" s="560"/>
      <c r="DF2" s="560"/>
      <c r="DG2" s="560"/>
      <c r="DH2" s="560"/>
      <c r="DI2" s="560"/>
      <c r="DJ2" s="560"/>
      <c r="DK2" s="561"/>
      <c r="DL2" s="552" t="s">
        <v>78</v>
      </c>
      <c r="DM2" s="553"/>
      <c r="DN2" s="553"/>
      <c r="DO2" s="554"/>
      <c r="DP2" s="543" t="s">
        <v>79</v>
      </c>
      <c r="DQ2" s="544"/>
      <c r="DR2" s="545"/>
    </row>
    <row r="3" spans="1:122" ht="11.25" customHeight="1" x14ac:dyDescent="0.25">
      <c r="A3" s="615" t="s">
        <v>7</v>
      </c>
      <c r="B3" s="609" t="str">
        <f>IF('Encodage réponses Es'!B2:E2="","",'Encodage réponses Es'!B2:E2)</f>
        <v/>
      </c>
      <c r="C3" s="619"/>
      <c r="D3" s="617" t="s">
        <v>20</v>
      </c>
      <c r="E3" s="621" t="s">
        <v>21</v>
      </c>
      <c r="F3" s="151" t="s">
        <v>27</v>
      </c>
      <c r="G3" s="152" t="s">
        <v>17</v>
      </c>
      <c r="H3" s="38"/>
      <c r="I3" s="158" t="s">
        <v>16</v>
      </c>
      <c r="J3" s="159" t="s">
        <v>17</v>
      </c>
      <c r="K3" s="36"/>
      <c r="L3" s="164" t="s">
        <v>16</v>
      </c>
      <c r="M3" s="165" t="s">
        <v>17</v>
      </c>
      <c r="N3" s="36"/>
      <c r="O3" s="178" t="s">
        <v>90</v>
      </c>
      <c r="P3" s="179" t="s">
        <v>90</v>
      </c>
      <c r="Q3" s="179" t="s">
        <v>90</v>
      </c>
      <c r="R3" s="179" t="s">
        <v>90</v>
      </c>
      <c r="S3" s="179" t="s">
        <v>90</v>
      </c>
      <c r="T3" s="179" t="s">
        <v>90</v>
      </c>
      <c r="U3" s="243" t="s">
        <v>90</v>
      </c>
      <c r="V3" s="596" t="s">
        <v>92</v>
      </c>
      <c r="W3" s="614"/>
      <c r="X3" s="178" t="s">
        <v>90</v>
      </c>
      <c r="Y3" s="179" t="s">
        <v>90</v>
      </c>
      <c r="Z3" s="179" t="s">
        <v>90</v>
      </c>
      <c r="AA3" s="179" t="s">
        <v>90</v>
      </c>
      <c r="AB3" s="179" t="s">
        <v>90</v>
      </c>
      <c r="AC3" s="180" t="s">
        <v>90</v>
      </c>
      <c r="AD3" s="596" t="s">
        <v>93</v>
      </c>
      <c r="AE3" s="597"/>
      <c r="AF3" s="194" t="s">
        <v>90</v>
      </c>
      <c r="AG3" s="195" t="s">
        <v>90</v>
      </c>
      <c r="AH3" s="195" t="s">
        <v>90</v>
      </c>
      <c r="AI3" s="195" t="s">
        <v>90</v>
      </c>
      <c r="AJ3" s="195" t="s">
        <v>90</v>
      </c>
      <c r="AK3" s="196" t="s">
        <v>90</v>
      </c>
      <c r="AL3" s="596" t="s">
        <v>93</v>
      </c>
      <c r="AM3" s="597"/>
      <c r="AN3" s="200" t="s">
        <v>90</v>
      </c>
      <c r="AO3" s="201" t="s">
        <v>90</v>
      </c>
      <c r="AP3" s="201" t="s">
        <v>90</v>
      </c>
      <c r="AQ3" s="201" t="s">
        <v>90</v>
      </c>
      <c r="AR3" s="201" t="s">
        <v>90</v>
      </c>
      <c r="AS3" s="201" t="s">
        <v>90</v>
      </c>
      <c r="AT3" s="201" t="s">
        <v>90</v>
      </c>
      <c r="AU3" s="202" t="s">
        <v>90</v>
      </c>
      <c r="AV3" s="627" t="s">
        <v>94</v>
      </c>
      <c r="AW3" s="628"/>
      <c r="AX3" s="207" t="s">
        <v>90</v>
      </c>
      <c r="AY3" s="208" t="s">
        <v>90</v>
      </c>
      <c r="AZ3" s="208" t="s">
        <v>90</v>
      </c>
      <c r="BA3" s="208" t="s">
        <v>90</v>
      </c>
      <c r="BB3" s="208" t="s">
        <v>90</v>
      </c>
      <c r="BC3" s="208" t="s">
        <v>90</v>
      </c>
      <c r="BD3" s="208" t="s">
        <v>90</v>
      </c>
      <c r="BE3" s="208" t="s">
        <v>90</v>
      </c>
      <c r="BF3" s="208" t="s">
        <v>90</v>
      </c>
      <c r="BG3" s="209" t="s">
        <v>90</v>
      </c>
      <c r="BH3" s="627" t="s">
        <v>95</v>
      </c>
      <c r="BI3" s="628"/>
      <c r="BJ3" s="200" t="s">
        <v>90</v>
      </c>
      <c r="BK3" s="201" t="s">
        <v>90</v>
      </c>
      <c r="BL3" s="201" t="s">
        <v>90</v>
      </c>
      <c r="BM3" s="201" t="s">
        <v>90</v>
      </c>
      <c r="BN3" s="201" t="s">
        <v>90</v>
      </c>
      <c r="BO3" s="201" t="s">
        <v>90</v>
      </c>
      <c r="BP3" s="213" t="s">
        <v>90</v>
      </c>
      <c r="BQ3" s="627" t="s">
        <v>92</v>
      </c>
      <c r="BR3" s="628"/>
      <c r="BS3" s="92"/>
      <c r="BT3" s="217" t="s">
        <v>90</v>
      </c>
      <c r="BU3" s="239" t="s">
        <v>90</v>
      </c>
      <c r="BV3" s="240" t="s">
        <v>90</v>
      </c>
      <c r="BW3" s="582" t="s">
        <v>96</v>
      </c>
      <c r="BX3" s="583"/>
      <c r="BY3" s="217" t="s">
        <v>90</v>
      </c>
      <c r="BZ3" s="218" t="s">
        <v>90</v>
      </c>
      <c r="CA3" s="582" t="s">
        <v>97</v>
      </c>
      <c r="CB3" s="583"/>
      <c r="CC3" s="221" t="s">
        <v>90</v>
      </c>
      <c r="CD3" s="222" t="s">
        <v>90</v>
      </c>
      <c r="CE3" s="222" t="s">
        <v>90</v>
      </c>
      <c r="CF3" s="222" t="s">
        <v>90</v>
      </c>
      <c r="CG3" s="222" t="s">
        <v>90</v>
      </c>
      <c r="CH3" s="222" t="s">
        <v>90</v>
      </c>
      <c r="CI3" s="222" t="s">
        <v>90</v>
      </c>
      <c r="CJ3" s="223" t="s">
        <v>90</v>
      </c>
      <c r="CK3" s="567" t="s">
        <v>94</v>
      </c>
      <c r="CL3" s="568"/>
      <c r="CM3" s="227" t="s">
        <v>90</v>
      </c>
      <c r="CN3" s="228" t="s">
        <v>90</v>
      </c>
      <c r="CO3" s="228" t="s">
        <v>90</v>
      </c>
      <c r="CP3" s="228" t="s">
        <v>90</v>
      </c>
      <c r="CQ3" s="228" t="s">
        <v>90</v>
      </c>
      <c r="CR3" s="228" t="s">
        <v>90</v>
      </c>
      <c r="CS3" s="229" t="s">
        <v>90</v>
      </c>
      <c r="CT3" s="567" t="s">
        <v>92</v>
      </c>
      <c r="CU3" s="568"/>
      <c r="CV3" s="231" t="s">
        <v>90</v>
      </c>
      <c r="CW3" s="232" t="s">
        <v>90</v>
      </c>
      <c r="CX3" s="232" t="s">
        <v>90</v>
      </c>
      <c r="CY3" s="232" t="s">
        <v>90</v>
      </c>
      <c r="CZ3" s="232" t="s">
        <v>90</v>
      </c>
      <c r="DA3" s="232" t="s">
        <v>90</v>
      </c>
      <c r="DB3" s="232" t="s">
        <v>90</v>
      </c>
      <c r="DC3" s="232" t="s">
        <v>90</v>
      </c>
      <c r="DD3" s="232" t="s">
        <v>90</v>
      </c>
      <c r="DE3" s="232" t="s">
        <v>90</v>
      </c>
      <c r="DF3" s="232" t="s">
        <v>90</v>
      </c>
      <c r="DG3" s="232" t="s">
        <v>90</v>
      </c>
      <c r="DH3" s="232" t="s">
        <v>90</v>
      </c>
      <c r="DI3" s="233" t="s">
        <v>90</v>
      </c>
      <c r="DJ3" s="555" t="s">
        <v>98</v>
      </c>
      <c r="DK3" s="556"/>
      <c r="DL3" s="231" t="s">
        <v>90</v>
      </c>
      <c r="DM3" s="233" t="s">
        <v>90</v>
      </c>
      <c r="DN3" s="555" t="s">
        <v>97</v>
      </c>
      <c r="DO3" s="556"/>
      <c r="DP3" s="237" t="s">
        <v>90</v>
      </c>
      <c r="DQ3" s="546" t="s">
        <v>99</v>
      </c>
      <c r="DR3" s="547"/>
    </row>
    <row r="4" spans="1:122" ht="11.25" customHeight="1" thickBot="1" x14ac:dyDescent="0.3">
      <c r="A4" s="616"/>
      <c r="B4" s="612"/>
      <c r="C4" s="620"/>
      <c r="D4" s="618"/>
      <c r="E4" s="622"/>
      <c r="F4" s="153">
        <v>81</v>
      </c>
      <c r="G4" s="154" t="s">
        <v>18</v>
      </c>
      <c r="H4" s="38"/>
      <c r="I4" s="160">
        <v>44</v>
      </c>
      <c r="J4" s="161" t="s">
        <v>18</v>
      </c>
      <c r="K4" s="36"/>
      <c r="L4" s="166">
        <v>37</v>
      </c>
      <c r="M4" s="167" t="s">
        <v>18</v>
      </c>
      <c r="N4" s="36"/>
      <c r="O4" s="244">
        <v>1</v>
      </c>
      <c r="P4" s="245">
        <v>2</v>
      </c>
      <c r="Q4" s="245">
        <v>3</v>
      </c>
      <c r="R4" s="245">
        <v>4</v>
      </c>
      <c r="S4" s="245">
        <v>7</v>
      </c>
      <c r="T4" s="245">
        <v>10</v>
      </c>
      <c r="U4" s="246">
        <v>13</v>
      </c>
      <c r="V4" s="598"/>
      <c r="W4" s="599"/>
      <c r="X4" s="181">
        <v>20</v>
      </c>
      <c r="Y4" s="182">
        <v>25</v>
      </c>
      <c r="Z4" s="182">
        <v>29</v>
      </c>
      <c r="AA4" s="182">
        <v>34</v>
      </c>
      <c r="AB4" s="182">
        <v>41</v>
      </c>
      <c r="AC4" s="183">
        <v>42</v>
      </c>
      <c r="AD4" s="600"/>
      <c r="AE4" s="601"/>
      <c r="AF4" s="197">
        <v>5</v>
      </c>
      <c r="AG4" s="198">
        <v>6</v>
      </c>
      <c r="AH4" s="198">
        <v>30</v>
      </c>
      <c r="AI4" s="198">
        <v>31</v>
      </c>
      <c r="AJ4" s="198">
        <v>32</v>
      </c>
      <c r="AK4" s="199">
        <v>33</v>
      </c>
      <c r="AL4" s="598"/>
      <c r="AM4" s="599"/>
      <c r="AN4" s="203">
        <v>8</v>
      </c>
      <c r="AO4" s="204">
        <v>9</v>
      </c>
      <c r="AP4" s="204">
        <v>15</v>
      </c>
      <c r="AQ4" s="204">
        <v>16</v>
      </c>
      <c r="AR4" s="204">
        <v>17</v>
      </c>
      <c r="AS4" s="204">
        <v>18</v>
      </c>
      <c r="AT4" s="204">
        <v>19</v>
      </c>
      <c r="AU4" s="205">
        <v>21</v>
      </c>
      <c r="AV4" s="629"/>
      <c r="AW4" s="630"/>
      <c r="AX4" s="210">
        <v>26</v>
      </c>
      <c r="AY4" s="211">
        <v>28</v>
      </c>
      <c r="AZ4" s="211">
        <v>35</v>
      </c>
      <c r="BA4" s="211">
        <v>36</v>
      </c>
      <c r="BB4" s="211">
        <v>37</v>
      </c>
      <c r="BC4" s="211">
        <v>38</v>
      </c>
      <c r="BD4" s="211">
        <v>39</v>
      </c>
      <c r="BE4" s="211">
        <v>40</v>
      </c>
      <c r="BF4" s="211">
        <v>43</v>
      </c>
      <c r="BG4" s="212">
        <v>44</v>
      </c>
      <c r="BH4" s="629"/>
      <c r="BI4" s="630"/>
      <c r="BJ4" s="210">
        <v>11</v>
      </c>
      <c r="BK4" s="211">
        <v>12</v>
      </c>
      <c r="BL4" s="211">
        <v>14</v>
      </c>
      <c r="BM4" s="211">
        <v>22</v>
      </c>
      <c r="BN4" s="211">
        <v>23</v>
      </c>
      <c r="BO4" s="211">
        <v>24</v>
      </c>
      <c r="BP4" s="214">
        <v>27</v>
      </c>
      <c r="BQ4" s="629"/>
      <c r="BR4" s="630"/>
      <c r="BS4" s="92"/>
      <c r="BT4" s="219">
        <v>45</v>
      </c>
      <c r="BU4" s="241">
        <v>46</v>
      </c>
      <c r="BV4" s="242">
        <v>47</v>
      </c>
      <c r="BW4" s="584"/>
      <c r="BX4" s="585"/>
      <c r="BY4" s="219">
        <v>55</v>
      </c>
      <c r="BZ4" s="220">
        <v>57</v>
      </c>
      <c r="CA4" s="584"/>
      <c r="CB4" s="585"/>
      <c r="CC4" s="224">
        <v>56</v>
      </c>
      <c r="CD4" s="225">
        <v>63</v>
      </c>
      <c r="CE4" s="225">
        <v>72</v>
      </c>
      <c r="CF4" s="225">
        <v>73</v>
      </c>
      <c r="CG4" s="225">
        <v>74</v>
      </c>
      <c r="CH4" s="225">
        <v>75</v>
      </c>
      <c r="CI4" s="225">
        <v>76</v>
      </c>
      <c r="CJ4" s="226">
        <v>77</v>
      </c>
      <c r="CK4" s="575"/>
      <c r="CL4" s="576"/>
      <c r="CM4" s="230">
        <v>58</v>
      </c>
      <c r="CN4" s="225">
        <v>59</v>
      </c>
      <c r="CO4" s="225">
        <v>60</v>
      </c>
      <c r="CP4" s="225">
        <v>61</v>
      </c>
      <c r="CQ4" s="225">
        <v>62</v>
      </c>
      <c r="CR4" s="225">
        <v>64</v>
      </c>
      <c r="CS4" s="394">
        <v>65</v>
      </c>
      <c r="CT4" s="569"/>
      <c r="CU4" s="570"/>
      <c r="CV4" s="234">
        <v>50</v>
      </c>
      <c r="CW4" s="235">
        <v>51</v>
      </c>
      <c r="CX4" s="235">
        <v>52</v>
      </c>
      <c r="CY4" s="235">
        <v>53</v>
      </c>
      <c r="CZ4" s="235">
        <v>54</v>
      </c>
      <c r="DA4" s="235">
        <v>66</v>
      </c>
      <c r="DB4" s="235">
        <v>67</v>
      </c>
      <c r="DC4" s="235">
        <v>68</v>
      </c>
      <c r="DD4" s="235">
        <v>69</v>
      </c>
      <c r="DE4" s="235">
        <v>70</v>
      </c>
      <c r="DF4" s="235">
        <v>78</v>
      </c>
      <c r="DG4" s="235">
        <v>79</v>
      </c>
      <c r="DH4" s="235">
        <v>80</v>
      </c>
      <c r="DI4" s="236">
        <v>81</v>
      </c>
      <c r="DJ4" s="562"/>
      <c r="DK4" s="563"/>
      <c r="DL4" s="234">
        <v>48</v>
      </c>
      <c r="DM4" s="236">
        <v>49</v>
      </c>
      <c r="DN4" s="557"/>
      <c r="DO4" s="558"/>
      <c r="DP4" s="238">
        <v>71</v>
      </c>
      <c r="DQ4" s="548"/>
      <c r="DR4" s="549"/>
    </row>
    <row r="5" spans="1:122" ht="11.25" customHeight="1" thickBot="1" x14ac:dyDescent="0.3">
      <c r="A5" s="176" t="s">
        <v>24</v>
      </c>
      <c r="B5" s="282" t="str">
        <f>IF('Encodage réponses Es'!B3="","",'Encodage réponses Es'!B3)</f>
        <v/>
      </c>
      <c r="C5" s="21">
        <v>1</v>
      </c>
      <c r="D5" s="21" t="str">
        <f>IF('Encodage réponses Es'!F3=0,"",'Encodage réponses Es'!F3)</f>
        <v/>
      </c>
      <c r="E5" s="102" t="str">
        <f>IF('Encodage réponses Es'!J3="","",'Encodage réponses Es'!J3)</f>
        <v/>
      </c>
      <c r="F5" s="112" t="str">
        <f>IF(OR(I5="absent(e)",L5="absent(e)"),"absent(e)",IF(OR(I5="",L5=""),"",IF(OR(I5="incomplet",L5="incomplet"),"incomplet",I5+L5)))</f>
        <v/>
      </c>
      <c r="G5" s="369" t="str">
        <f>IF(F5="absent(e)","absent(e)",IF(F5="","",IF(F5="incomplet","incomplet",ROUND((F5/81),2))))</f>
        <v/>
      </c>
      <c r="H5" s="355"/>
      <c r="I5" s="112" t="str">
        <f>IF(OR(V5="absent(e)",AD5="absent(e)",AL5="absent(e)",AV5="absent(e)",BH5="absent(e)",BQ5="absent(e)"),"absent(e)",IF(OR(V5="",AD5="",AL5="",AV5="",BH5="",BQ5=""),"",IF(OR(V5="incomplet",AD5="incomplet",AL5="incomplet",AV5="incomplet",BH5="incomplet",BQ5="incomplet"),"incomplet",V5+AD5+AL5+AV5+BH5+BQ5)))</f>
        <v/>
      </c>
      <c r="J5" s="117" t="str">
        <f>IF(I5="absent(e)","absent(e)",IF(I5="","",IF(I5="incomplet","incomplet",ROUND((I5/44),2))))</f>
        <v/>
      </c>
      <c r="K5" s="126"/>
      <c r="L5" s="84" t="str">
        <f t="shared" ref="L5:L39" si="0">IF(OR(BW5="absent(e)",CA5="absent(e)",CK5="absent(e)",CT5="absent(e)",DJ5="absent(e)",DN5="absent(e)",DQ5="absent(e)"),"absent(e)",IF(OR(BW5="",CA5="",CK5="",CT5="",DJ5="",DN5="",DQ5=""),"",IF(OR(BW5="incomplet",CA5="incomplet",CK5="incomplet",CT5="incomplet",DJ5="incomplet",DN5="incomplet",DQ5="incomplet"),"incomplet",BW5+CA5+CK5+CT5+DJ5+DN5+DQ5)))</f>
        <v/>
      </c>
      <c r="M5" s="54" t="str">
        <f t="shared" ref="M5:M39" si="1">IF(L5="absent(e)","absent(e)",IF(L5="","",IF(L5="incomplet","incomplet",ROUND((L5/37),2))))</f>
        <v/>
      </c>
      <c r="N5" s="126"/>
      <c r="O5" s="368" t="str">
        <f>IF(OR(E5="a",E5="A"),E5,IF(AND('Encodage réponses Es'!$CO3="!",'Encodage réponses Es'!L3=""),"!",IF('Encodage réponses Es'!L3="","",'Encodage réponses Es'!L3)))</f>
        <v/>
      </c>
      <c r="P5" s="118" t="str">
        <f>IF(OR(E5="a",E5="A"),E5,IF(AND('Encodage réponses Es'!$CO3="!",'Encodage réponses Es'!M3=""),"!",IF('Encodage réponses Es'!M3="","",'Encodage réponses Es'!M3)))</f>
        <v/>
      </c>
      <c r="Q5" s="105" t="str">
        <f>IF(OR(E5="a",E5="A"),E5,IF(AND('Encodage réponses Es'!$CO3="!",'Encodage réponses Es'!N3=""),"!",IF('Encodage réponses Es'!N3="","",'Encodage réponses Es'!N3)))</f>
        <v/>
      </c>
      <c r="R5" s="374" t="str">
        <f>IF(OR(E5="a",E5="A"),E5,IF(AND('Encodage réponses Es'!$CO3="!",'Encodage réponses Es'!O3=""),"!",IF('Encodage réponses Es'!O3="","",'Encodage réponses Es'!O3)))</f>
        <v/>
      </c>
      <c r="S5" s="118" t="str">
        <f>IF(OR(E5="a",E5="A"),E5,IF(AND('Encodage réponses Es'!$CO3="!",'Encodage réponses Es'!R3=""),"!",IF('Encodage réponses Es'!R3="","",'Encodage réponses Es'!R3)))</f>
        <v/>
      </c>
      <c r="T5" s="118" t="str">
        <f>IF(OR(E5="a",E5="A"),E5,IF(AND('Encodage réponses Es'!$CO3="!",'Encodage réponses Es'!U3=""),"!",IF('Encodage réponses Es'!U3="","",'Encodage réponses Es'!U3)))</f>
        <v/>
      </c>
      <c r="U5" s="106" t="str">
        <f>IF(OR(E5="a",E5="A"),E5,IF(AND('Encodage réponses Es'!$CO3="!",'Encodage réponses Es'!X3=""),"!",IF('Encodage réponses Es'!X3="","",'Encodage réponses Es'!X3)))</f>
        <v/>
      </c>
      <c r="V5" s="550" t="str">
        <f>IF(COUNTIF(O5:U5,"a")&gt;0,"absent(e)",IF(COUNTIF(O5:U5,"!")&gt;0,"incomplet",IF(COUNTIF(O5:U5,"")&gt;0,"",COUNTIF(O5:U5,1)+COUNTIF(O5:U5,8)/2)))</f>
        <v/>
      </c>
      <c r="W5" s="551"/>
      <c r="X5" s="112" t="str">
        <f>IF(OR(E5="a",E5="A"),E5,IF(AND('Encodage réponses Es'!$CO3="!",'Encodage réponses Es'!AE3=""),"!",IF('Encodage réponses Es'!AE3="","",'Encodage réponses Es'!AE3)))</f>
        <v/>
      </c>
      <c r="Y5" s="105" t="str">
        <f>IF(OR(E5="a",E5="A"),E5,IF(AND('Encodage réponses Es'!$CO3="!",'Encodage réponses Es'!AJ3=""),"!",IF('Encodage réponses Es'!AJ3="","",'Encodage réponses Es'!AJ3)))</f>
        <v/>
      </c>
      <c r="Z5" s="105" t="str">
        <f>IF(OR(E5="a",E5="A"),E5,IF(AND('Encodage réponses Es'!$CO3="!",'Encodage réponses Es'!AN3=""),"!",IF('Encodage réponses Es'!AN3="","",'Encodage réponses Es'!AN3)))</f>
        <v/>
      </c>
      <c r="AA5" s="105" t="str">
        <f>IF(OR(E5="a",E5="A"),E5,IF(AND('Encodage réponses Es'!$CO3="!",'Encodage réponses Es'!AS3=""),"!",IF('Encodage réponses Es'!AS3="","",'Encodage réponses Es'!AS3)))</f>
        <v/>
      </c>
      <c r="AB5" s="105" t="str">
        <f>IF(OR(E5="a",E5="A"),E5,IF(AND('Encodage réponses Es'!$CO3="!",'Encodage réponses Es'!AZ3=""),"!",IF('Encodage réponses Es'!AZ3="","",'Encodage réponses Es'!AZ3)))</f>
        <v/>
      </c>
      <c r="AC5" s="106" t="str">
        <f>IF(OR(E5="a",E5="A"),E5,IF(AND('Encodage réponses Es'!$CO3="!",'Encodage réponses Es'!BA3=""),"!",IF('Encodage réponses Es'!BA3="","",'Encodage réponses Es'!BA3)))</f>
        <v/>
      </c>
      <c r="AD5" s="592" t="str">
        <f>IF(COUNTIF(X5:AC5,"a")&gt;0,"absent(e)",IF(COUNTIF(X5:AC5,"!")&gt;0,"incomplet",IF(COUNTIF(X5:AC5,"")&gt;0,"",COUNTIF(X5:AC5,1)+COUNTIF(X5:AC5,8)/2)))</f>
        <v/>
      </c>
      <c r="AE5" s="593"/>
      <c r="AF5" s="112" t="str">
        <f>IF(OR(E5="a",E5="A"),E5,IF(AND('Encodage réponses Es'!$CO3="!",'Encodage réponses Es'!P3=""),"!",IF('Encodage réponses Es'!P3="","",'Encodage réponses Es'!P3)))</f>
        <v/>
      </c>
      <c r="AG5" s="105" t="str">
        <f>IF(OR(E5="a",E5="A"),E5,IF(AND('Encodage réponses Es'!$CO3="!",'Encodage réponses Es'!Q3=""),"!",IF('Encodage réponses Es'!Q3="","",'Encodage réponses Es'!Q3)))</f>
        <v/>
      </c>
      <c r="AH5" s="105" t="str">
        <f>IF(OR(E5="a",E5="A"),E5,IF(AND('Encodage réponses Es'!$CO3="!",'Encodage réponses Es'!AO3=""),"!",IF('Encodage réponses Es'!AO3="","",'Encodage réponses Es'!AO3)))</f>
        <v/>
      </c>
      <c r="AI5" s="105" t="str">
        <f>IF(OR(E5="a",E5="A"),E5,IF(AND('Encodage réponses Es'!$CO3="!",'Encodage réponses Es'!AP3=""),"!",IF('Encodage réponses Es'!AP3="","",'Encodage réponses Es'!AP3)))</f>
        <v/>
      </c>
      <c r="AJ5" s="105" t="str">
        <f>IF(OR(E5="a",E5="A"),E5,IF(AND('Encodage réponses Es'!$CO3="!",'Encodage réponses Es'!AQ3=""),"!",IF('Encodage réponses Es'!AQ3="","",'Encodage réponses Es'!AQ3)))</f>
        <v/>
      </c>
      <c r="AK5" s="106" t="str">
        <f>IF(OR(E5="a",E5="A"),E5,IF(AND('Encodage réponses Es'!$CO3="!",'Encodage réponses Es'!AR3=""),"!",IF('Encodage réponses Es'!AR3="","",'Encodage réponses Es'!AR3)))</f>
        <v/>
      </c>
      <c r="AL5" s="550" t="str">
        <f>IF(COUNTIF(AF5:AK5,"a")&gt;0,"absent(e)",IF(COUNTIF(AF5:AK5,"!")&gt;0,"incomplet",IF(COUNTIF(AF5:AK5,"")&gt;0,"",COUNTIF(AF5:AK5,1)+COUNTIF(AF5:AK5,8)/2)))</f>
        <v/>
      </c>
      <c r="AM5" s="594"/>
      <c r="AN5" s="112" t="str">
        <f>IF(OR(E5="a",E5="A"),E5,IF(AND('Encodage réponses Es'!$CO3="!",'Encodage réponses Es'!S3=""),"!",IF('Encodage réponses Es'!S3="","",'Encodage réponses Es'!S3)))</f>
        <v/>
      </c>
      <c r="AO5" s="105" t="str">
        <f>IF(OR(E5="a",E5="A"),E5,IF(AND('Encodage réponses Es'!$CO3="!",'Encodage réponses Es'!T3=""),"!",IF('Encodage réponses Es'!T3="","",'Encodage réponses Es'!T3)))</f>
        <v/>
      </c>
      <c r="AP5" s="105" t="str">
        <f>IF(OR(E5="a",E5="A"),E5,IF(AND('Encodage réponses Es'!$CO3="!",'Encodage réponses Es'!Z3=""),"!",IF('Encodage réponses Es'!Z3="","",'Encodage réponses Es'!Z3)))</f>
        <v/>
      </c>
      <c r="AQ5" s="105" t="str">
        <f>IF(OR(E5="a",E5="A"),E5,IF(AND('Encodage réponses Es'!$CO3="!",'Encodage réponses Es'!AA3=""),"!",IF('Encodage réponses Es'!AA3="","",'Encodage réponses Es'!AA3)))</f>
        <v/>
      </c>
      <c r="AR5" s="105" t="str">
        <f>IF(OR(E5="a",E5="A"),E5,IF(AND('Encodage réponses Es'!$CO3="!",'Encodage réponses Es'!AB3=""),"!",IF('Encodage réponses Es'!AB3="","",'Encodage réponses Es'!AB3)))</f>
        <v/>
      </c>
      <c r="AS5" s="105" t="str">
        <f>IF(OR(E5="a",E5="A"),E5,IF(AND('Encodage réponses Es'!$CO3="!",'Encodage réponses Es'!AC3=""),"!",IF('Encodage réponses Es'!AC3="","",'Encodage réponses Es'!AC3)))</f>
        <v/>
      </c>
      <c r="AT5" s="105" t="str">
        <f>IF(OR(E5="a",E5="A"),E5,IF(AND('Encodage réponses Es'!$CO3="!",'Encodage réponses Es'!AD3=""),"!",IF('Encodage réponses Es'!AD3="","",'Encodage réponses Es'!AD3)))</f>
        <v/>
      </c>
      <c r="AU5" s="118" t="str">
        <f>IF(OR(E5="a",E5="A"),E5,IF(AND('Encodage réponses Es'!$CO3="!",'Encodage réponses Es'!AF3=""),"!",IF('Encodage réponses Es'!AF3="","",'Encodage réponses Es'!AF3)))</f>
        <v/>
      </c>
      <c r="AV5" s="592" t="str">
        <f>IF(COUNTIF(AN5:AU5,"a")&gt;0,"absent(e)",IF(COUNTIF(AN5:AU5,"!")&gt;0,"incomplet",IF(COUNTIF(AN5:AU5,"")&gt;0,"",COUNTIF(AN5:AU5,1)+COUNTIF(AN5:AU5,8)/2)))</f>
        <v/>
      </c>
      <c r="AW5" s="593"/>
      <c r="AX5" s="84" t="str">
        <f>IF(OR(E5="a",E5="A"),E5,IF(AND('Encodage réponses Es'!$CO3="!",'Encodage réponses Es'!AK3=""),"!",IF('Encodage réponses Es'!AK3="","",'Encodage réponses Es'!AK3)))</f>
        <v/>
      </c>
      <c r="AY5" s="108" t="str">
        <f>IF(OR(E5="a",E5="A"),E5,IF(AND('Encodage réponses Es'!$CO3="!",'Encodage réponses Es'!AM3=""),"!",IF('Encodage réponses Es'!AM3="","",'Encodage réponses Es'!AM3)))</f>
        <v/>
      </c>
      <c r="AZ5" s="108" t="str">
        <f>IF(OR(E5="a",E5="A"),E5,IF(AND('Encodage réponses Es'!$CO3="!",'Encodage réponses Es'!AT3=""),"!",IF('Encodage réponses Es'!AT3="","",'Encodage réponses Es'!AT3)))</f>
        <v/>
      </c>
      <c r="BA5" s="108" t="str">
        <f>IF(OR(E5="a",E5="A"),E5,IF(AND('Encodage réponses Es'!$CO3="!",'Encodage réponses Es'!AU3=""),"!",IF('Encodage réponses Es'!AU3="","",'Encodage réponses Es'!AU3)))</f>
        <v/>
      </c>
      <c r="BB5" s="108" t="str">
        <f>IF(OR(E5="a",E5="A"),E5,IF(AND('Encodage réponses Es'!$CO3="!",'Encodage réponses Es'!AV3=""),"!",IF('Encodage réponses Es'!AV3="","",'Encodage réponses Es'!AV3)))</f>
        <v/>
      </c>
      <c r="BC5" s="108" t="str">
        <f>IF(OR(E5="a",E5="A"),E5,IF(AND('Encodage réponses Es'!$CO3="!",'Encodage réponses Es'!AW3=""),"!",IF('Encodage réponses Es'!AW3="","",'Encodage réponses Es'!AW3)))</f>
        <v/>
      </c>
      <c r="BD5" s="108" t="str">
        <f>IF(OR(E5="a",E5="A"),E5,IF(AND('Encodage réponses Es'!$CO3="!",'Encodage réponses Es'!AX3=""),"!",IF('Encodage réponses Es'!AX3="","",'Encodage réponses Es'!AX3)))</f>
        <v/>
      </c>
      <c r="BE5" s="108" t="str">
        <f>IF(OR(E5="a",E5="A"),E5,IF(AND('Encodage réponses Es'!$CO3="!",'Encodage réponses Es'!AY3=""),"!",IF('Encodage réponses Es'!AY3="","",'Encodage réponses Es'!AY3)))</f>
        <v/>
      </c>
      <c r="BF5" s="108" t="str">
        <f>IF(OR(E5="a",E5="A"),E5,IF(AND('Encodage réponses Es'!$CO3="!",'Encodage réponses Es'!BB3=""),"!",IF('Encodage réponses Es'!BB3="","",'Encodage réponses Es'!BB3)))</f>
        <v/>
      </c>
      <c r="BG5" s="111" t="str">
        <f>IF(OR(E5="a",E5="A"),E5,IF(AND('Encodage réponses Es'!$CO3="!",'Encodage réponses Es'!BC3=""),"!",IF('Encodage réponses Es'!BC3="","",'Encodage réponses Es'!BC3)))</f>
        <v/>
      </c>
      <c r="BH5" s="550" t="str">
        <f>IF(COUNTIF(AX5:BG5,"a")&gt;0,"absent(e)",IF(COUNTIF(AX5:BG5,"!")&gt;0,"incomplet",IF(COUNTIF(AX5:BG5,"")&gt;0,"",COUNTIF(AX5:BG5,1)+COUNTIF(AX5:BG5,8)/2)))</f>
        <v/>
      </c>
      <c r="BI5" s="551"/>
      <c r="BJ5" s="112" t="str">
        <f>IF(OR(E5="a",E5="A"),E5,IF(AND('Encodage réponses Es'!$CO3="!",'Encodage réponses Es'!V3=""),"!",IF('Encodage réponses Es'!V3="","",'Encodage réponses Es'!V3)))</f>
        <v/>
      </c>
      <c r="BK5" s="105" t="str">
        <f>IF(OR(E5="a",E5="A"),E5,IF(AND('Encodage réponses Es'!$CO3="!",'Encodage réponses Es'!W3=""),"!",IF('Encodage réponses Es'!W3="","",'Encodage réponses Es'!W3)))</f>
        <v/>
      </c>
      <c r="BL5" s="105" t="str">
        <f>IF(OR(E5="a",E5="A"),E5,IF(AND('Encodage réponses Es'!$CO3="!",'Encodage réponses Es'!Y3=""),"!",IF('Encodage réponses Es'!Y3="","",'Encodage réponses Es'!Y3)))</f>
        <v/>
      </c>
      <c r="BM5" s="105" t="str">
        <f>IF(OR(E5="a",E5="A"),E5,IF(AND('Encodage réponses Es'!$CO3="!",'Encodage réponses Es'!AG3=""),"!",IF('Encodage réponses Es'!AG3="","",'Encodage réponses Es'!AG3)))</f>
        <v/>
      </c>
      <c r="BN5" s="105" t="str">
        <f>IF(OR(E5="a",E5="A"),E5,IF(AND('Encodage réponses Es'!$CO3="!",'Encodage réponses Es'!AH3=""),"!",IF('Encodage réponses Es'!AH3="","",'Encodage réponses Es'!AH3)))</f>
        <v/>
      </c>
      <c r="BO5" s="105" t="str">
        <f>IF(OR(E5="a",E5="A"),E5,IF(AND('Encodage réponses Es'!$CO3="!",'Encodage réponses Es'!AI3=""),"!",IF('Encodage réponses Es'!AI3="","",'Encodage réponses Es'!AI3)))</f>
        <v/>
      </c>
      <c r="BP5" s="118" t="str">
        <f>IF(OR(E5="a",E5="A"),E5,IF(AND('Encodage réponses Es'!$CO3="!",'Encodage réponses Es'!AL3=""),"!",IF('Encodage réponses Es'!AL3="","",'Encodage réponses Es'!AL3)))</f>
        <v/>
      </c>
      <c r="BQ5" s="592" t="str">
        <f>IF(COUNTIF(BJ5:BP5,"a")&gt;0,"absent(e)",IF(COUNTIF(BJ5:BP5,"!")&gt;0,"incomplet",IF(COUNTIF(BJ5:BP5,"")&gt;0,"",COUNTIF(BJ5:BP5,1)+COUNTIF(BJ5:BP5,8)/2)))</f>
        <v/>
      </c>
      <c r="BR5" s="646"/>
      <c r="BS5" s="93"/>
      <c r="BT5" s="112" t="str">
        <f>IF(OR(E5="a",E5="A"),E5,IF(AND('Encodage réponses Es'!$CO3="!",'Encodage réponses Es'!BD3=""),"!",IF('Encodage réponses Es'!BD3="","",'Encodage réponses Es'!BD3)))</f>
        <v/>
      </c>
      <c r="BU5" s="105" t="str">
        <f>IF(OR(E5="a",E5="A"),E5,IF(AND('Encodage réponses Es'!$CO3="!",'Encodage réponses Es'!BE3=""),"!",IF('Encodage réponses Es'!BE3="","",'Encodage réponses Es'!BE3)))</f>
        <v/>
      </c>
      <c r="BV5" s="106" t="str">
        <f>IF(OR(E5="a",E5="A"),E5,IF(AND('Encodage réponses Es'!$CO3="!",'Encodage réponses Es'!BF3=""),"!",IF('Encodage réponses Es'!BF3="","",'Encodage réponses Es'!BF3)))</f>
        <v/>
      </c>
      <c r="BW5" s="550" t="str">
        <f>IF(COUNTIF(BT5:BV5,"a")&gt;0,"absent(e)",IF(COUNTIF(BT5:BV5,"!")&gt;0,"incomplet",IF(COUNTIF(BT5:BV5,"")&gt;0,"",COUNTIF(BT5:BV5,1)+COUNTIF(BT5:BV5,8)/2)))</f>
        <v/>
      </c>
      <c r="BX5" s="551"/>
      <c r="BY5" s="119" t="str">
        <f>IF(OR(E5="a",E5="A"),E5,IF(AND('Encodage réponses Es'!$CO3="!",'Encodage réponses Es'!BN3=""),"!",IF('Encodage réponses Es'!BN3="","",'Encodage réponses Es'!BN3)))</f>
        <v/>
      </c>
      <c r="BZ5" s="111" t="str">
        <f>IF(OR(E5="a",E5="A"),E5,IF(AND('Encodage réponses Es'!$CO3="!",'Encodage réponses Es'!BP3=""),"!",IF('Encodage réponses Es'!BP3="","",'Encodage réponses Es'!BP3)))</f>
        <v/>
      </c>
      <c r="CA5" s="586" t="str">
        <f>IF(COUNTIF(BY5:BZ5,"a")&gt;0,"absent(e)",IF(COUNTIF(BY5:BZ5,"!")&gt;0,"incomplet",IF(COUNTIF(BY5:BZ5,"")&gt;0,"",COUNTIF(BY5:BZ5,1)+COUNTIF(BY5:BZ5,8)/2)))</f>
        <v/>
      </c>
      <c r="CB5" s="587"/>
      <c r="CC5" s="112" t="str">
        <f>IF(OR(E5="a",E5="A"),E5,IF(AND('Encodage réponses Es'!$CO3="!",'Encodage réponses Es'!BO3=""),"!",IF('Encodage réponses Es'!BO3="","",'Encodage réponses Es'!BO3)))</f>
        <v/>
      </c>
      <c r="CD5" s="108" t="str">
        <f>IF(OR(E5="a",E5="A"),E5,IF(AND('Encodage réponses Es'!$CO3="!",'Encodage réponses Es'!BV3=""),"!",IF('Encodage réponses Es'!BV3="","",'Encodage réponses Es'!BV3)))</f>
        <v/>
      </c>
      <c r="CE5" s="108" t="str">
        <f>IF(OR(E5="a",E5="A"),E5,IF(AND('Encodage réponses Es'!$CO3="!",'Encodage réponses Es'!CE3=""),"!",IF('Encodage réponses Es'!CE3="","",'Encodage réponses Es'!CE3)))</f>
        <v/>
      </c>
      <c r="CF5" s="108" t="str">
        <f>IF(OR(E5="a",E5="A"),E5,IF(AND('Encodage réponses Es'!$CO3="!",'Encodage réponses Es'!CF3=""),"!",IF('Encodage réponses Es'!CF3="","",'Encodage réponses Es'!CF3)))</f>
        <v/>
      </c>
      <c r="CG5" s="108" t="str">
        <f>IF(OR(E5="a",E5="A"),E5,IF(AND('Encodage réponses Es'!$CO3="!",'Encodage réponses Es'!CG3=""),"!",IF('Encodage réponses Es'!CG3="","",'Encodage réponses Es'!CG3)))</f>
        <v/>
      </c>
      <c r="CH5" s="108" t="str">
        <f>IF(OR(E5="a",E5="A"),E5,IF(AND('Encodage réponses Es'!$CO3="!",'Encodage réponses Es'!CH3=""),"!",IF('Encodage réponses Es'!CH3="","",'Encodage réponses Es'!CH3)))</f>
        <v/>
      </c>
      <c r="CI5" s="108" t="str">
        <f>IF(OR(E5="a",E5="A"),E5,IF(AND('Encodage réponses Es'!$CO3="!",'Encodage réponses Es'!CI3=""),"!",IF('Encodage réponses Es'!CI3="","",'Encodage réponses Es'!CI3)))</f>
        <v/>
      </c>
      <c r="CJ5" s="111" t="str">
        <f>IF(OR(E5="a",E5="A"),E5,IF(AND('Encodage réponses Es'!$CO3="!",'Encodage réponses Es'!CJ3=""),"!",IF('Encodage réponses Es'!CJ3="","",'Encodage réponses Es'!CJ3)))</f>
        <v/>
      </c>
      <c r="CK5" s="577" t="str">
        <f>IF(COUNTIF(CC5:CJ5,"a")&gt;0,"absent(e)",IF(COUNTIF(CC5:CJ5,"!")&gt;0,"incomplet",IF(COUNTIF(CC5:CJ5,"")&gt;0,"",COUNTIF(CC5:CJ5,1)+COUNTIF(CC5:CJ5,8)/2)))</f>
        <v/>
      </c>
      <c r="CL5" s="578"/>
      <c r="CM5" s="112" t="str">
        <f>IF(OR(E5="a",E5="A"),E5,IF(AND('Encodage réponses Es'!$CO3="!",'Encodage réponses Es'!BQ3=""),"!",IF('Encodage réponses Es'!BQ3="","",'Encodage réponses Es'!BQ3)))</f>
        <v/>
      </c>
      <c r="CN5" s="108" t="str">
        <f>IF(OR(E5="a",E5="A"),E5,IF(AND('Encodage réponses Es'!$CO3="!",'Encodage réponses Es'!BR3=""),"!",IF('Encodage réponses Es'!BR3="","",'Encodage réponses Es'!BR3)))</f>
        <v/>
      </c>
      <c r="CO5" s="108" t="str">
        <f>IF(OR(E5="a",E5="A"),E5,IF(AND('Encodage réponses Es'!$CO3="!",'Encodage réponses Es'!BS3=""),"!",IF('Encodage réponses Es'!BS3="","",'Encodage réponses Es'!BS3)))</f>
        <v/>
      </c>
      <c r="CP5" s="108" t="str">
        <f>IF(OR(E5="a",E5="A"),E5,IF(AND('Encodage réponses Es'!$CO3="!",'Encodage réponses Es'!BT3=""),"!",IF('Encodage réponses Es'!BT3="","",'Encodage réponses Es'!BT3)))</f>
        <v/>
      </c>
      <c r="CQ5" s="108" t="str">
        <f>IF(OR(E5="a",E5="A"),E5,IF(AND('Encodage réponses Es'!$CO3="!",'Encodage réponses Es'!BU3=""),"!",IF('Encodage réponses Es'!BU3="","",'Encodage réponses Es'!BU3)))</f>
        <v/>
      </c>
      <c r="CR5" s="108" t="str">
        <f>IF(OR(E5="a",E5="A"),E5,IF(AND('Encodage réponses Es'!$CO3="!",'Encodage réponses Es'!BW3=""),"!",IF('Encodage réponses Es'!BW3="","",'Encodage réponses Es'!BW3)))</f>
        <v/>
      </c>
      <c r="CS5" s="111" t="str">
        <f>IF(OR(E5="a",E5="A"),E5,IF(AND('Encodage réponses Es'!$CO3="!",'Encodage réponses Es'!BX3=""),"!",IF('Encodage réponses Es'!BX3="","",'Encodage réponses Es'!BX3)))</f>
        <v/>
      </c>
      <c r="CT5" s="550" t="str">
        <f>IF(COUNTIF(CM5:CS5,"a")&gt;0,"absent(e)",IF(COUNTIF(CM5:CS5,"!")&gt;0,"incomplet",IF(COUNTIF(CM5:CS5,"")&gt;0,"",COUNTIF(CM5:CS5,1)+COUNTIF(CM5:CS5,8)/2)))</f>
        <v/>
      </c>
      <c r="CU5" s="551"/>
      <c r="CV5" s="112" t="str">
        <f>IF(OR(AG5="a",AG5="A"),AG5,IF(AND('Encodage réponses Es'!$CO3="!",'Encodage réponses Es'!BI3=""),"!",IF('Encodage réponses Es'!BI3="","",'Encodage réponses Es'!BI3)))</f>
        <v/>
      </c>
      <c r="CW5" s="108" t="str">
        <f>IF(OR(E5="a",E5="A"),E5,IF(AND('Encodage réponses Es'!$CO3="!",'Encodage réponses Es'!BJ3=""),"!",IF('Encodage réponses Es'!BJ3="","",'Encodage réponses Es'!BJ3)))</f>
        <v/>
      </c>
      <c r="CX5" s="108" t="str">
        <f>IF(OR(E5="a",E5="A"),E5,IF(AND('Encodage réponses Es'!$CO3="!",'Encodage réponses Es'!BK3=""),"!",IF('Encodage réponses Es'!BK3="","",'Encodage réponses Es'!BK3)))</f>
        <v/>
      </c>
      <c r="CY5" s="108" t="str">
        <f>IF(OR(E5="a",E5="A"),E5,IF(AND('Encodage réponses Es'!$CO3="!",'Encodage réponses Es'!BL3=""),"!",IF('Encodage réponses Es'!BL3="","",'Encodage réponses Es'!BL3)))</f>
        <v/>
      </c>
      <c r="CZ5" s="108" t="str">
        <f>IF(OR(E5="a",E5="A"),E5,IF(AND('Encodage réponses Es'!$CO3="!",'Encodage réponses Es'!BM3=""),"!",IF('Encodage réponses Es'!BM3="","",'Encodage réponses Es'!BM3)))</f>
        <v/>
      </c>
      <c r="DA5" s="108" t="str">
        <f>IF(OR(E5="a",E5="A"),E5,IF(AND('Encodage réponses Es'!$CO3="!",'Encodage réponses Es'!BY3=""),"!",IF('Encodage réponses Es'!BY3="","",'Encodage réponses Es'!BY3)))</f>
        <v/>
      </c>
      <c r="DB5" s="108" t="str">
        <f>IF(OR(E5="a",E5="A"),E5,IF(AND('Encodage réponses Es'!$CO3="!",'Encodage réponses Es'!BZ3=""),"!",IF('Encodage réponses Es'!BZ3="","",'Encodage réponses Es'!BZ3)))</f>
        <v/>
      </c>
      <c r="DC5" s="108" t="str">
        <f>IF(OR(E5="a",E5="A"),E5,IF(AND('Encodage réponses Es'!$CO3="!",'Encodage réponses Es'!CA3=""),"!",IF('Encodage réponses Es'!CA3="","",'Encodage réponses Es'!CA3)))</f>
        <v/>
      </c>
      <c r="DD5" s="108" t="str">
        <f>IF(OR(E5="a",E5="A"),E5,IF(AND('Encodage réponses Es'!$CO3="!",'Encodage réponses Es'!CB3=""),"!",IF('Encodage réponses Es'!CB3="","",'Encodage réponses Es'!CB3)))</f>
        <v/>
      </c>
      <c r="DE5" s="108" t="str">
        <f>IF(OR(E5="a",E5="A"),E5,IF(AND('Encodage réponses Es'!$CO3="!",'Encodage réponses Es'!CC3=""),"!",IF('Encodage réponses Es'!CC3="","",'Encodage réponses Es'!CC3)))</f>
        <v/>
      </c>
      <c r="DF5" s="108" t="str">
        <f>IF(OR(E5="a",E5="A"),E5,IF(AND('Encodage réponses Es'!$CO3="!",'Encodage réponses Es'!CK3=""),"!",IF('Encodage réponses Es'!CK3="","",'Encodage réponses Es'!CK3)))</f>
        <v/>
      </c>
      <c r="DG5" s="108" t="str">
        <f>IF(OR(E5="a",E5="A"),E5,IF(AND('Encodage réponses Es'!$CO3="!",'Encodage réponses Es'!CL3=""),"!",IF('Encodage réponses Es'!CL3="","",'Encodage réponses Es'!CL3)))</f>
        <v/>
      </c>
      <c r="DH5" s="108" t="str">
        <f>IF(OR(E5="a",E5="A"),E5,IF(AND('Encodage réponses Es'!$CO3="!",'Encodage réponses Es'!CM3=""),"!",IF('Encodage réponses Es'!CM3="","",'Encodage réponses Es'!CM3)))</f>
        <v/>
      </c>
      <c r="DI5" s="111" t="str">
        <f>IF(OR(E5="a",E5="A"),E5,IF(AND('Encodage réponses Es'!$CO3="!",'Encodage réponses Es'!CN3=""),"!",IF('Encodage réponses Es'!CN3="","",'Encodage réponses Es'!CN3)))</f>
        <v/>
      </c>
      <c r="DJ5" s="550" t="str">
        <f>IF(COUNTIF(CV5:DI5,"a")&gt;0,"absent(e)",IF(COUNTIF(CV5:DI5,"!")&gt;0,"incomplet",IF(COUNTIF(CV5:DI5,"")&gt;0,"",COUNTIF(CV5:DI5,1)+COUNTIF(CV5:DI5,8)/2)))</f>
        <v/>
      </c>
      <c r="DK5" s="551"/>
      <c r="DL5" s="111" t="str">
        <f>IF(OR(E5="a",E5="A"),E5,IF(AND('Encodage réponses Es'!$CO3="!",'Encodage réponses Es'!BG3=""),"!",IF('Encodage réponses Es'!BG3="","",'Encodage réponses Es'!BG3)))</f>
        <v/>
      </c>
      <c r="DM5" s="111" t="str">
        <f>IF(OR(E5="a",E5="A"),E5,IF(AND('Encodage réponses Es'!$CO3="!",'Encodage réponses Es'!BH3=""),"!",IF('Encodage réponses Es'!BH3="","",'Encodage réponses Es'!BH3)))</f>
        <v/>
      </c>
      <c r="DN5" s="550" t="str">
        <f>IF(COUNTIF(DL5:DM5,"a")&gt;0,"absent(e)",IF(COUNTIF(DL5:DM5,"!")&gt;0,"incomplet",IF(COUNTIF(DL5:DM5,"")&gt;0,"",COUNTIF(DL5:DM5,1)+COUNTIF(DL5:DM5,8)/2)))</f>
        <v/>
      </c>
      <c r="DO5" s="551"/>
      <c r="DP5" s="111" t="str">
        <f>IF(OR(E5="a",E5="A"),E5,IF(AND('Encodage réponses Es'!$CO3="!",'Encodage réponses Es'!CD3=""),"!",IF('Encodage réponses Es'!CD3="","",'Encodage réponses Es'!CD3)))</f>
        <v/>
      </c>
      <c r="DQ5" s="550" t="str">
        <f>IF(COUNTIF(DP5,"a")&gt;0,"absent(e)",IF(COUNTIF(DP5,"!")&gt;0,"incomplet",IF(COUNTIF(DP5,"")&gt;0,"",COUNTIF(DP5,1)+COUNTIF(DP5,8)/2)))</f>
        <v/>
      </c>
      <c r="DR5" s="551"/>
    </row>
    <row r="6" spans="1:122" ht="11.25" customHeight="1" thickBot="1" x14ac:dyDescent="0.3">
      <c r="A6" s="177" t="s">
        <v>26</v>
      </c>
      <c r="B6" s="282" t="str">
        <f>IF('Encodage réponses Es'!B4="","",'Encodage réponses Es'!B4)</f>
        <v/>
      </c>
      <c r="C6" s="11">
        <v>2</v>
      </c>
      <c r="D6" s="11" t="str">
        <f>IF('Encodage réponses Es'!F4=0,"",'Encodage réponses Es'!F4)</f>
        <v/>
      </c>
      <c r="E6" s="57" t="str">
        <f>IF('Encodage réponses Es'!J4="","",'Encodage réponses Es'!J4)</f>
        <v/>
      </c>
      <c r="F6" s="84" t="str">
        <f t="shared" ref="F6:F39" si="2">IF(OR(I6="absent(e)",L6="absent(e)"),"absent(e)",IF(OR(I6="",L6=""),"",IF(OR(I6="incomplet",L6="incomplet"),"incomplet",I6+L6)))</f>
        <v/>
      </c>
      <c r="G6" s="54" t="str">
        <f t="shared" ref="G6:G39" si="3">IF(F6="absent(e)","absent(e)",IF(F6="","",IF(F6="incomplet","incomplet",ROUND((F6/81),2))))</f>
        <v/>
      </c>
      <c r="H6" s="90"/>
      <c r="I6" s="97" t="str">
        <f t="shared" ref="I6:I39" si="4">IF(OR(V6="absent(e)",AD6="absent(e)",AL6="absent(e)",AV6="absent(e)",BH6="absent(e)",BQ6="absent(e)"),"absent(e)",IF(OR(V6="",AD6="",AL6="",AV6="",BH6="",BQ6=""),"",IF(OR(V6="incomplet",AD6="incomplet",AL6="incomplet",AV6="incomplet",BH6="incomplet",BQ6="incomplet"),"incomplet",V6+AD6+AL6+AV6+BH6+BQ6)))</f>
        <v/>
      </c>
      <c r="J6" s="370" t="str">
        <f t="shared" ref="J6:J39" si="5">IF(I6="absent(e)","absent(e)",IF(I6="","",IF(I6="incomplet","incomplet",ROUND((I6/44),2))))</f>
        <v/>
      </c>
      <c r="K6" s="126"/>
      <c r="L6" s="84" t="str">
        <f t="shared" si="0"/>
        <v/>
      </c>
      <c r="M6" s="371" t="str">
        <f t="shared" si="1"/>
        <v/>
      </c>
      <c r="N6" s="126"/>
      <c r="O6" s="84" t="str">
        <f>IF(OR(E6="a",E6="A"),E6,IF(AND('Encodage réponses Es'!$CO4="!",'Encodage réponses Es'!L4=""),"!",IF('Encodage réponses Es'!L4="","",'Encodage réponses Es'!L4)))</f>
        <v/>
      </c>
      <c r="P6" s="108" t="str">
        <f>IF(OR(E6="a",E6="A"),E6,IF(AND('Encodage réponses Es'!$CO4="!",'Encodage réponses Es'!M4=""),"!",IF('Encodage réponses Es'!M4="","",'Encodage réponses Es'!M4)))</f>
        <v/>
      </c>
      <c r="Q6" s="108" t="str">
        <f>IF(OR(E6="a",E6="A"),E6,IF(AND('Encodage réponses Es'!$CO4="!",'Encodage réponses Es'!N4=""),"!",IF('Encodage réponses Es'!N4="","",'Encodage réponses Es'!N4)))</f>
        <v/>
      </c>
      <c r="R6" s="108" t="str">
        <f>IF(OR(E6="a",E6="A"),E6,IF(AND('Encodage réponses Es'!$CO4="!",'Encodage réponses Es'!O4=""),"!",IF('Encodage réponses Es'!O4="","",'Encodage réponses Es'!O4)))</f>
        <v/>
      </c>
      <c r="S6" s="108" t="str">
        <f>IF(OR(E6="a",E6="A"),E6,IF(AND('Encodage réponses Es'!$CO4="!",'Encodage réponses Es'!R4=""),"!",IF('Encodage réponses Es'!R4="","",'Encodage réponses Es'!R4)))</f>
        <v/>
      </c>
      <c r="T6" s="108" t="str">
        <f>IF(OR(E6="a",E6="A"),E6,IF(AND('Encodage réponses Es'!$CO4="!",'Encodage réponses Es'!U4=""),"!",IF('Encodage réponses Es'!U4="","",'Encodage réponses Es'!U4)))</f>
        <v/>
      </c>
      <c r="U6" s="109" t="str">
        <f>IF(OR(E6="a",E6="A"),E6,IF(AND('Encodage réponses Es'!$CO4="!",'Encodage réponses Es'!X4=""),"!",IF('Encodage réponses Es'!X4="","",'Encodage réponses Es'!X4)))</f>
        <v/>
      </c>
      <c r="V6" s="595" t="str">
        <f t="shared" ref="V6:V39" si="6">IF(COUNTIF(O6:U6,"a")&gt;0,"absent(e)",IF(COUNTIF(O6:U6,"!")&gt;0,"incomplet",IF(COUNTIF(O6:U6,"")&gt;0,"",COUNTIF(O6:U6,1)+COUNTIF(O6:U6,8)/2)))</f>
        <v/>
      </c>
      <c r="W6" s="588"/>
      <c r="X6" s="84" t="str">
        <f>IF(OR(E6="a",E6="A"),E6,IF(AND('Encodage réponses Es'!$CO4="!",'Encodage réponses Es'!AE4=""),"!",IF('Encodage réponses Es'!AE4="","",'Encodage réponses Es'!AE4)))</f>
        <v/>
      </c>
      <c r="Y6" s="108" t="str">
        <f>IF(OR(E6="a",E6="A"),E6,IF(AND('Encodage réponses Es'!$CO4="!",'Encodage réponses Es'!AJ4=""),"!",IF('Encodage réponses Es'!AJ4="","",'Encodage réponses Es'!AJ4)))</f>
        <v/>
      </c>
      <c r="Z6" s="108" t="str">
        <f>IF(OR(E6="a",E6="A"),E6,IF(AND('Encodage réponses Es'!$CO4="!",'Encodage réponses Es'!AN4=""),"!",IF('Encodage réponses Es'!AN4="","",'Encodage réponses Es'!AN4)))</f>
        <v/>
      </c>
      <c r="AA6" s="108" t="str">
        <f>IF(OR(E6="a",E6="A"),E6,IF(AND('Encodage réponses Es'!$CO4="!",'Encodage réponses Es'!AS4=""),"!",IF('Encodage réponses Es'!AS4="","",'Encodage réponses Es'!AS4)))</f>
        <v/>
      </c>
      <c r="AB6" s="108" t="str">
        <f>IF(OR(E6="a",E6="A"),E6,IF(AND('Encodage réponses Es'!$CO4="!",'Encodage réponses Es'!AZ4=""),"!",IF('Encodage réponses Es'!AZ4="","",'Encodage réponses Es'!AZ4)))</f>
        <v/>
      </c>
      <c r="AC6" s="109" t="str">
        <f>IF(OR(E6="a",E6="A"),E6,IF(AND('Encodage réponses Es'!$CO4="!",'Encodage réponses Es'!BA4=""),"!",IF('Encodage réponses Es'!BA4="","",'Encodage réponses Es'!BA4)))</f>
        <v/>
      </c>
      <c r="AD6" s="573" t="str">
        <f t="shared" ref="AD6:AD39" si="7">IF(COUNTIF(X6:AC6,"a")&gt;0,"absent(e)",IF(COUNTIF(X6:AC6,"!")&gt;0,"incomplet",IF(COUNTIF(X6:AC6,"")&gt;0,"",COUNTIF(X6:AC6,1)+COUNTIF(X6:AC6,8)/2)))</f>
        <v/>
      </c>
      <c r="AE6" s="588"/>
      <c r="AF6" s="97" t="str">
        <f>IF(OR(E6="a",E6="A"),E6,IF(AND('Encodage réponses Es'!$CO4="!",'Encodage réponses Es'!P4=""),"!",IF('Encodage réponses Es'!P4="","",'Encodage réponses Es'!P4)))</f>
        <v/>
      </c>
      <c r="AG6" s="108" t="str">
        <f>IF(OR(E6="a",E6="A"),E6,IF(AND('Encodage réponses Es'!$CO4="!",'Encodage réponses Es'!Q4=""),"!",IF('Encodage réponses Es'!Q4="","",'Encodage réponses Es'!Q4)))</f>
        <v/>
      </c>
      <c r="AH6" s="83" t="str">
        <f>IF(OR(E6="a",E6="A"),E6,IF(AND('Encodage réponses Es'!$CO4="!",'Encodage réponses Es'!AO4=""),"!",IF('Encodage réponses Es'!AO4="","",'Encodage réponses Es'!AO4)))</f>
        <v/>
      </c>
      <c r="AI6" s="83" t="str">
        <f>IF(OR(E6="a",E6="A"),E6,IF(AND('Encodage réponses Es'!$CO4="!",'Encodage réponses Es'!AP4=""),"!",IF('Encodage réponses Es'!AP4="","",'Encodage réponses Es'!AP4)))</f>
        <v/>
      </c>
      <c r="AJ6" s="83" t="str">
        <f>IF(OR(E6="a",E6="A"),E6,IF(AND('Encodage réponses Es'!$CO4="!",'Encodage réponses Es'!AQ4=""),"!",IF('Encodage réponses Es'!AQ4="","",'Encodage réponses Es'!AQ4)))</f>
        <v/>
      </c>
      <c r="AK6" s="95" t="str">
        <f>IF(OR(E6="a",E6="A"),E6,IF(AND('Encodage réponses Es'!$CO4="!",'Encodage réponses Es'!AR4=""),"!",IF('Encodage réponses Es'!AR4="","",'Encodage réponses Es'!AR4)))</f>
        <v/>
      </c>
      <c r="AL6" s="539" t="str">
        <f t="shared" ref="AL6:AL39" si="8">IF(COUNTIF(AF6:AK6,"a")&gt;0,"absent(e)",IF(COUNTIF(AF6:AK6,"!")&gt;0,"incomplet",IF(COUNTIF(AF6:AK6,"")&gt;0,"",COUNTIF(AF6:AK6,1)+COUNTIF(AF6:AK6,8)/2)))</f>
        <v/>
      </c>
      <c r="AM6" s="540"/>
      <c r="AN6" s="97" t="str">
        <f>IF(OR(E6="a",E6="A"),E6,IF(AND('Encodage réponses Es'!$CO4="!",'Encodage réponses Es'!S4=""),"!",IF('Encodage réponses Es'!S4="","",'Encodage réponses Es'!S4)))</f>
        <v/>
      </c>
      <c r="AO6" s="83" t="str">
        <f>IF(OR(E6="a",E6="A"),E6,IF(AND('Encodage réponses Es'!$CO4="!",'Encodage réponses Es'!T4=""),"!",IF('Encodage réponses Es'!T4="","",'Encodage réponses Es'!T4)))</f>
        <v/>
      </c>
      <c r="AP6" s="83" t="str">
        <f>IF(OR(E6="a",E6="A"),E6,IF(AND('Encodage réponses Es'!$CO4="!",'Encodage réponses Es'!Z4=""),"!",IF('Encodage réponses Es'!Z4="","",'Encodage réponses Es'!Z4)))</f>
        <v/>
      </c>
      <c r="AQ6" s="83" t="str">
        <f>IF(OR(E6="a",E6="A"),E6,IF(AND('Encodage réponses Es'!$CO4="!",'Encodage réponses Es'!AA4=""),"!",IF('Encodage réponses Es'!AA4="","",'Encodage réponses Es'!AA4)))</f>
        <v/>
      </c>
      <c r="AR6" s="83" t="str">
        <f>IF(OR(E6="a",E6="A"),E6,IF(AND('Encodage réponses Es'!$CO4="!",'Encodage réponses Es'!AB4=""),"!",IF('Encodage réponses Es'!AB4="","",'Encodage réponses Es'!AB4)))</f>
        <v/>
      </c>
      <c r="AS6" s="83" t="str">
        <f>IF(OR(E6="a",E6="A"),E6,IF(AND('Encodage réponses Es'!$CO4="!",'Encodage réponses Es'!AC4=""),"!",IF('Encodage réponses Es'!AC4="","",'Encodage réponses Es'!AC4)))</f>
        <v/>
      </c>
      <c r="AT6" s="83" t="str">
        <f>IF(OR(E6="a",E6="A"),E6,IF(AND('Encodage réponses Es'!$CO4="!",'Encodage réponses Es'!AD4=""),"!",IF('Encodage réponses Es'!AD4="","",'Encodage réponses Es'!AD4)))</f>
        <v/>
      </c>
      <c r="AU6" s="119" t="str">
        <f>IF(OR(E6="a",E6="A"),E6,IF(AND('Encodage réponses Es'!$CO4="!",'Encodage réponses Es'!AF4=""),"!",IF('Encodage réponses Es'!AF4="","",'Encodage réponses Es'!AF4)))</f>
        <v/>
      </c>
      <c r="AV6" s="573" t="str">
        <f t="shared" ref="AV6:AV39" si="9">IF(COUNTIF(AN6:AU6,"a")&gt;0,"absent(e)",IF(COUNTIF(AN6:AU6,"!")&gt;0,"incomplet",IF(COUNTIF(AN6:AU6,"")&gt;0,"",COUNTIF(AN6:AU6,1)+COUNTIF(AN6:AU6,8)/2)))</f>
        <v/>
      </c>
      <c r="AW6" s="588"/>
      <c r="AX6" s="84" t="str">
        <f>IF(OR(E6="a",E6="A"),E6,IF(AND('Encodage réponses Es'!$CO4="!",'Encodage réponses Es'!AK4=""),"!",IF('Encodage réponses Es'!AK4="","",'Encodage réponses Es'!AK4)))</f>
        <v/>
      </c>
      <c r="AY6" s="83" t="str">
        <f>IF(OR(E6="a",E6="A"),E6,IF(AND('Encodage réponses Es'!$CO4="!",'Encodage réponses Es'!AM4=""),"!",IF('Encodage réponses Es'!AM4="","",'Encodage réponses Es'!AM4)))</f>
        <v/>
      </c>
      <c r="AZ6" s="108" t="str">
        <f>IF(OR(E6="a",E6="A"),E6,IF(AND('Encodage réponses Es'!$CO4="!",'Encodage réponses Es'!AT4=""),"!",IF('Encodage réponses Es'!AT4="","",'Encodage réponses Es'!AT4)))</f>
        <v/>
      </c>
      <c r="BA6" s="108" t="str">
        <f>IF(OR(E6="a",E6="A"),E6,IF(AND('Encodage réponses Es'!$CO4="!",'Encodage réponses Es'!AU4=""),"!",IF('Encodage réponses Es'!AU4="","",'Encodage réponses Es'!AU4)))</f>
        <v/>
      </c>
      <c r="BB6" s="108" t="str">
        <f>IF(OR(E6="a",E6="A"),E6,IF(AND('Encodage réponses Es'!$CO4="!",'Encodage réponses Es'!AV4=""),"!",IF('Encodage réponses Es'!AV4="","",'Encodage réponses Es'!AV4)))</f>
        <v/>
      </c>
      <c r="BC6" s="108" t="str">
        <f>IF(OR(E6="a",E6="A"),E6,IF(AND('Encodage réponses Es'!$CO4="!",'Encodage réponses Es'!AW4=""),"!",IF('Encodage réponses Es'!AW4="","",'Encodage réponses Es'!AW4)))</f>
        <v/>
      </c>
      <c r="BD6" s="108" t="str">
        <f>IF(OR(E6="a",E6="A"),E6,IF(AND('Encodage réponses Es'!$CO4="!",'Encodage réponses Es'!AX4=""),"!",IF('Encodage réponses Es'!AX4="","",'Encodage réponses Es'!AX4)))</f>
        <v/>
      </c>
      <c r="BE6" s="108" t="str">
        <f>IF(OR(E6="a",E6="A"),E6,IF(AND('Encodage réponses Es'!$CO4="!",'Encodage réponses Es'!AY4=""),"!",IF('Encodage réponses Es'!AY4="","",'Encodage réponses Es'!AY4)))</f>
        <v/>
      </c>
      <c r="BF6" s="108" t="str">
        <f>IF(OR(E6="a",E6="A"),E6,IF(AND('Encodage réponses Es'!$CO4="!",'Encodage réponses Es'!BB4=""),"!",IF('Encodage réponses Es'!BB4="","",'Encodage réponses Es'!BB4)))</f>
        <v/>
      </c>
      <c r="BG6" s="111" t="str">
        <f>IF(OR(E6="a",E6="A"),E6,IF(AND('Encodage réponses Es'!$CO4="!",'Encodage réponses Es'!BC4=""),"!",IF('Encodage réponses Es'!BC4="","",'Encodage réponses Es'!BC4)))</f>
        <v/>
      </c>
      <c r="BH6" s="539" t="str">
        <f t="shared" ref="BH6:BH39" si="10">IF(COUNTIF(AX6:BG6,"a")&gt;0,"absent(e)",IF(COUNTIF(AX6:BG6,"!")&gt;0,"incomplet",IF(COUNTIF(AX6:BG6,"")&gt;0,"",COUNTIF(AX6:BG6,1)+COUNTIF(AX6:BG6,8)/2)))</f>
        <v/>
      </c>
      <c r="BI6" s="540"/>
      <c r="BJ6" s="97" t="str">
        <f>IF(OR(E6="a",E6="A"),E6,IF(AND('Encodage réponses Es'!$CO4="!",'Encodage réponses Es'!V4=""),"!",IF('Encodage réponses Es'!V4="","",'Encodage réponses Es'!V4)))</f>
        <v/>
      </c>
      <c r="BK6" s="83" t="str">
        <f>IF(OR(E6="a",E6="A"),E6,IF(AND('Encodage réponses Es'!$CO4="!",'Encodage réponses Es'!W4=""),"!",IF('Encodage réponses Es'!W4="","",'Encodage réponses Es'!W4)))</f>
        <v/>
      </c>
      <c r="BL6" s="83" t="str">
        <f>IF(OR(E6="a",E6="A"),E6,IF(AND('Encodage réponses Es'!$CO4="!",'Encodage réponses Es'!Y4=""),"!",IF('Encodage réponses Es'!Y4="","",'Encodage réponses Es'!Y4)))</f>
        <v/>
      </c>
      <c r="BM6" s="83" t="str">
        <f>IF(OR(E6="a",E6="A"),E6,IF(AND('Encodage réponses Es'!$CO4="!",'Encodage réponses Es'!AG4=""),"!",IF('Encodage réponses Es'!AG4="","",'Encodage réponses Es'!AG4)))</f>
        <v/>
      </c>
      <c r="BN6" s="83" t="str">
        <f>IF(OR(E6="a",E6="A"),E6,IF(AND('Encodage réponses Es'!$CO4="!",'Encodage réponses Es'!AH4=""),"!",IF('Encodage réponses Es'!AH4="","",'Encodage réponses Es'!AH4)))</f>
        <v/>
      </c>
      <c r="BO6" s="83" t="str">
        <f>IF(OR(E6="a",E6="A"),E6,IF(AND('Encodage réponses Es'!$CO4="!",'Encodage réponses Es'!AI4=""),"!",IF('Encodage réponses Es'!AI4="","",'Encodage réponses Es'!AI4)))</f>
        <v/>
      </c>
      <c r="BP6" s="119" t="str">
        <f>IF(OR(E6="a",E6="A"),E6,IF(AND('Encodage réponses Es'!$CO4="!",'Encodage réponses Es'!AL4=""),"!",IF('Encodage réponses Es'!AL4="","",'Encodage réponses Es'!AL4)))</f>
        <v/>
      </c>
      <c r="BQ6" s="573" t="str">
        <f t="shared" ref="BQ6:BQ39" si="11">IF(COUNTIF(BJ6:BP6,"a")&gt;0,"absent(e)",IF(COUNTIF(BJ6:BP6,"!")&gt;0,"incomplet",IF(COUNTIF(BJ6:BP6,"")&gt;0,"",COUNTIF(BJ6:BP6,1)+COUNTIF(BJ6:BP6,8)/2)))</f>
        <v/>
      </c>
      <c r="BR6" s="574"/>
      <c r="BS6" s="93"/>
      <c r="BT6" s="84" t="str">
        <f>IF(OR(E6="a",E6="A"),E6,IF(AND('Encodage réponses Es'!$CO4="!",'Encodage réponses Es'!BD4=""),"!",IF('Encodage réponses Es'!BD4="","",'Encodage réponses Es'!BD4)))</f>
        <v/>
      </c>
      <c r="BU6" s="83" t="str">
        <f>IF(OR(E6="a",E6="A"),E6,IF(AND('Encodage réponses Es'!$CO4="!",'Encodage réponses Es'!BE4=""),"!",IF('Encodage réponses Es'!BE4="","",'Encodage réponses Es'!BE4)))</f>
        <v/>
      </c>
      <c r="BV6" s="109" t="str">
        <f>IF(OR(E6="a",E6="A"),E6,IF(AND('Encodage réponses Es'!$CO4="!",'Encodage réponses Es'!BF4=""),"!",IF('Encodage réponses Es'!BF4="","",'Encodage réponses Es'!BF4)))</f>
        <v/>
      </c>
      <c r="BW6" s="539" t="str">
        <f t="shared" ref="BW6:BW39" si="12">IF(COUNTIF(BT6:BV6,"a")&gt;0,"absent(e)",IF(COUNTIF(BT6:BV6,"!")&gt;0,"incomplet",IF(COUNTIF(BT6:BV6,"")&gt;0,"",COUNTIF(BT6:BV6,1)+COUNTIF(BT6:BV6,8)/2)))</f>
        <v/>
      </c>
      <c r="BX6" s="540"/>
      <c r="BY6" s="97" t="str">
        <f>IF(OR(E6="a",E6="A"),E6,IF(AND('Encodage réponses Es'!$CO4="!",'Encodage réponses Es'!BN4=""),"!",IF('Encodage réponses Es'!BN4="","",'Encodage réponses Es'!BN4)))</f>
        <v/>
      </c>
      <c r="BZ6" s="119" t="str">
        <f>IF(OR(E6="a",E6="A"),E6,IF(AND('Encodage réponses Es'!$CO4="!",'Encodage réponses Es'!BP4=""),"!",IF('Encodage réponses Es'!BP4="","",'Encodage réponses Es'!BP4)))</f>
        <v/>
      </c>
      <c r="CA6" s="573" t="str">
        <f t="shared" ref="CA6:CA39" si="13">IF(COUNTIF(BY6:BZ6,"a")&gt;0,"absent(e)",IF(COUNTIF(BY6:BZ6,"!")&gt;0,"incomplet",IF(COUNTIF(BY6:BZ6,"")&gt;0,"",COUNTIF(BY6:BZ6,1)+COUNTIF(BY6:BZ6,8)/2)))</f>
        <v/>
      </c>
      <c r="CB6" s="574"/>
      <c r="CC6" s="185" t="str">
        <f>IF(OR(E6="a",E6="A"),E6,IF(AND('Encodage réponses Es'!$CO4="!",'Encodage réponses Es'!BO4=""),"!",IF('Encodage réponses Es'!BO4="","",'Encodage réponses Es'!BO4)))</f>
        <v/>
      </c>
      <c r="CD6" s="83" t="str">
        <f>IF(OR(E6="a",E6="A"),E6,IF(AND('Encodage réponses Es'!$CO4="!",'Encodage réponses Es'!BV4=""),"!",IF('Encodage réponses Es'!BV4="","",'Encodage réponses Es'!BV4)))</f>
        <v/>
      </c>
      <c r="CE6" s="83" t="str">
        <f>IF(OR(E6="a",E6="A"),E6,IF(AND('Encodage réponses Es'!$CO4="!",'Encodage réponses Es'!CE4=""),"!",IF('Encodage réponses Es'!CE4="","",'Encodage réponses Es'!CE4)))</f>
        <v/>
      </c>
      <c r="CF6" s="83" t="str">
        <f>IF(OR(E6="a",E6="A"),E6,IF(AND('Encodage réponses Es'!$CO4="!",'Encodage réponses Es'!CF4=""),"!",IF('Encodage réponses Es'!CF4="","",'Encodage réponses Es'!CF4)))</f>
        <v/>
      </c>
      <c r="CG6" s="83" t="str">
        <f>IF(OR(E6="a",E6="A"),E6,IF(AND('Encodage réponses Es'!$CO4="!",'Encodage réponses Es'!CG4=""),"!",IF('Encodage réponses Es'!CG4="","",'Encodage réponses Es'!CG4)))</f>
        <v/>
      </c>
      <c r="CH6" s="83" t="str">
        <f>IF(OR(E6="a",E6="A"),E6,IF(AND('Encodage réponses Es'!$CO4="!",'Encodage réponses Es'!CH4=""),"!",IF('Encodage réponses Es'!CH4="","",'Encodage réponses Es'!CH4)))</f>
        <v/>
      </c>
      <c r="CI6" s="83" t="str">
        <f>IF(OR(E6="a",E6="A"),E6,IF(AND('Encodage réponses Es'!$CO4="!",'Encodage réponses Es'!CI4=""),"!",IF('Encodage réponses Es'!CI4="","",'Encodage réponses Es'!CI4)))</f>
        <v/>
      </c>
      <c r="CJ6" s="119" t="str">
        <f>IF(OR(E6="a",E6="A"),E6,IF(AND('Encodage réponses Es'!$CO4="!",'Encodage réponses Es'!CJ4=""),"!",IF('Encodage réponses Es'!CJ4="","",'Encodage réponses Es'!CJ4)))</f>
        <v/>
      </c>
      <c r="CK6" s="539" t="str">
        <f t="shared" ref="CK6:CK39" si="14">IF(COUNTIF(CC6:CJ6,"a")&gt;0,"absent(e)",IF(COUNTIF(CC6:CJ6,"!")&gt;0,"incomplet",IF(COUNTIF(CC6:CJ6,"")&gt;0,"",COUNTIF(CC6:CJ6,1)+COUNTIF(CC6:CJ6,8)/2)))</f>
        <v/>
      </c>
      <c r="CL6" s="540"/>
      <c r="CM6" s="97" t="str">
        <f>IF(OR(E6="a",E6="A"),E6,IF(AND('Encodage réponses Es'!$CO4="!",'Encodage réponses Es'!BQ4=""),"!",IF('Encodage réponses Es'!BQ4="","",'Encodage réponses Es'!BQ4)))</f>
        <v/>
      </c>
      <c r="CN6" s="83" t="str">
        <f>IF(OR(E6="a",E6="A"),E6,IF(AND('Encodage réponses Es'!$CO4="!",'Encodage réponses Es'!BR4=""),"!",IF('Encodage réponses Es'!BR4="","",'Encodage réponses Es'!BR4)))</f>
        <v/>
      </c>
      <c r="CO6" s="83" t="str">
        <f>IF(OR(E6="a",E6="A"),E6,IF(AND('Encodage réponses Es'!$CO4="!",'Encodage réponses Es'!BS4=""),"!",IF('Encodage réponses Es'!BS4="","",'Encodage réponses Es'!BS4)))</f>
        <v/>
      </c>
      <c r="CP6" s="83" t="str">
        <f>IF(OR(E6="a",E6="A"),E6,IF(AND('Encodage réponses Es'!$CO4="!",'Encodage réponses Es'!BT4=""),"!",IF('Encodage réponses Es'!BT4="","",'Encodage réponses Es'!BT4)))</f>
        <v/>
      </c>
      <c r="CQ6" s="83" t="str">
        <f>IF(OR(E6="a",E6="A"),E6,IF(AND('Encodage réponses Es'!$CO4="!",'Encodage réponses Es'!BU4=""),"!",IF('Encodage réponses Es'!BU4="","",'Encodage réponses Es'!BU4)))</f>
        <v/>
      </c>
      <c r="CR6" s="83" t="str">
        <f>IF(OR(E6="a",E6="A"),E6,IF(AND('Encodage réponses Es'!$CO4="!",'Encodage réponses Es'!BW4=""),"!",IF('Encodage réponses Es'!BW4="","",'Encodage réponses Es'!BW4)))</f>
        <v/>
      </c>
      <c r="CS6" s="119" t="str">
        <f>IF(OR(E6="a",E6="A"),E6,IF(AND('Encodage réponses Es'!$CO4="!",'Encodage réponses Es'!BX4=""),"!",IF('Encodage réponses Es'!BX4="","",'Encodage réponses Es'!BX4)))</f>
        <v/>
      </c>
      <c r="CT6" s="539" t="str">
        <f t="shared" ref="CT6:CT39" si="15">IF(COUNTIF(CM6:CS6,"a")&gt;0,"absent(e)",IF(COUNTIF(CM6:CS6,"!")&gt;0,"incomplet",IF(COUNTIF(CM6:CS6,"")&gt;0,"",COUNTIF(CM6:CS6,1)+COUNTIF(CM6:CS6,8)/2)))</f>
        <v/>
      </c>
      <c r="CU6" s="540"/>
      <c r="CV6" s="97" t="str">
        <f>IF(OR(AG6="a",AG6="A"),AG6,IF(AND('Encodage réponses Es'!$CO4="!",'Encodage réponses Es'!BI4=""),"!",IF('Encodage réponses Es'!BI4="","",'Encodage réponses Es'!BI4)))</f>
        <v/>
      </c>
      <c r="CW6" s="83" t="str">
        <f>IF(OR(E6="a",E6="A"),E6,IF(AND('Encodage réponses Es'!$CO4="!",'Encodage réponses Es'!BJ4=""),"!",IF('Encodage réponses Es'!BJ4="","",'Encodage réponses Es'!BJ4)))</f>
        <v/>
      </c>
      <c r="CX6" s="83" t="str">
        <f>IF(OR(E6="a",E6="A"),E6,IF(AND('Encodage réponses Es'!$CO4="!",'Encodage réponses Es'!BK4=""),"!",IF('Encodage réponses Es'!BK4="","",'Encodage réponses Es'!BK4)))</f>
        <v/>
      </c>
      <c r="CY6" s="83" t="str">
        <f>IF(OR(E6="a",E6="A"),E6,IF(AND('Encodage réponses Es'!$CO4="!",'Encodage réponses Es'!BL4=""),"!",IF('Encodage réponses Es'!BL4="","",'Encodage réponses Es'!BL4)))</f>
        <v/>
      </c>
      <c r="CZ6" s="83" t="str">
        <f>IF(OR(E6="a",E6="A"),E6,IF(AND('Encodage réponses Es'!$CO4="!",'Encodage réponses Es'!BM4=""),"!",IF('Encodage réponses Es'!BM4="","",'Encodage réponses Es'!BM4)))</f>
        <v/>
      </c>
      <c r="DA6" s="83" t="str">
        <f>IF(OR(E6="a",E6="A"),E6,IF(AND('Encodage réponses Es'!$CO4="!",'Encodage réponses Es'!BY4=""),"!",IF('Encodage réponses Es'!BY4="","",'Encodage réponses Es'!BY4)))</f>
        <v/>
      </c>
      <c r="DB6" s="83" t="str">
        <f>IF(OR(E6="a",E6="A"),E6,IF(AND('Encodage réponses Es'!$CO4="!",'Encodage réponses Es'!BZ4=""),"!",IF('Encodage réponses Es'!BZ4="","",'Encodage réponses Es'!BZ4)))</f>
        <v/>
      </c>
      <c r="DC6" s="83" t="str">
        <f>IF(OR(E6="a",E6="A"),E6,IF(AND('Encodage réponses Es'!$CO4="!",'Encodage réponses Es'!CA4=""),"!",IF('Encodage réponses Es'!CA4="","",'Encodage réponses Es'!CA4)))</f>
        <v/>
      </c>
      <c r="DD6" s="83" t="str">
        <f>IF(OR(E6="a",E6="A"),E6,IF(AND('Encodage réponses Es'!$CO4="!",'Encodage réponses Es'!CB4=""),"!",IF('Encodage réponses Es'!CB4="","",'Encodage réponses Es'!CB4)))</f>
        <v/>
      </c>
      <c r="DE6" s="83" t="str">
        <f>IF(OR(E6="a",E6="A"),E6,IF(AND('Encodage réponses Es'!$CO4="!",'Encodage réponses Es'!CC4=""),"!",IF('Encodage réponses Es'!CC4="","",'Encodage réponses Es'!CC4)))</f>
        <v/>
      </c>
      <c r="DF6" s="83" t="str">
        <f>IF(OR(E6="a",E6="A"),E6,IF(AND('Encodage réponses Es'!$CO4="!",'Encodage réponses Es'!CK4=""),"!",IF('Encodage réponses Es'!CK4="","",'Encodage réponses Es'!CK4)))</f>
        <v/>
      </c>
      <c r="DG6" s="83" t="str">
        <f>IF(OR(E6="a",E6="A"),E6,IF(AND('Encodage réponses Es'!$CO4="!",'Encodage réponses Es'!CL4=""),"!",IF('Encodage réponses Es'!CL4="","",'Encodage réponses Es'!CL4)))</f>
        <v/>
      </c>
      <c r="DH6" s="83" t="str">
        <f>IF(OR(E6="a",E6="A"),E6,IF(AND('Encodage réponses Es'!$CO4="!",'Encodage réponses Es'!CM4=""),"!",IF('Encodage réponses Es'!CM4="","",'Encodage réponses Es'!CM4)))</f>
        <v/>
      </c>
      <c r="DI6" s="119" t="str">
        <f>IF(OR(E6="a",E6="A"),E6,IF(AND('Encodage réponses Es'!$CO4="!",'Encodage réponses Es'!CN4=""),"!",IF('Encodage réponses Es'!CN4="","",'Encodage réponses Es'!CN4)))</f>
        <v/>
      </c>
      <c r="DJ6" s="539" t="str">
        <f t="shared" ref="DJ6:DJ39" si="16">IF(COUNTIF(CV6:DI6,"a")&gt;0,"absent(e)",IF(COUNTIF(CV6:DI6,"!")&gt;0,"incomplet",IF(COUNTIF(CV6:DI6,"")&gt;0,"",COUNTIF(CV6:DI6,1)+COUNTIF(CV6:DI6,8)/2)))</f>
        <v/>
      </c>
      <c r="DK6" s="540"/>
      <c r="DL6" s="97" t="str">
        <f>IF(OR(E6="a",E6="A"),E6,IF(AND('Encodage réponses Es'!$CO4="!",'Encodage réponses Es'!BG4=""),"!",IF('Encodage réponses Es'!BG4="","",'Encodage réponses Es'!BG4)))</f>
        <v/>
      </c>
      <c r="DM6" s="119" t="str">
        <f>IF(OR(E6="a",E6="A"),E6,IF(AND('Encodage réponses Es'!$CO4="!",'Encodage réponses Es'!BH4=""),"!",IF('Encodage réponses Es'!BH4="","",'Encodage réponses Es'!BH4)))</f>
        <v/>
      </c>
      <c r="DN6" s="539" t="str">
        <f t="shared" ref="DN6:DN39" si="17">IF(COUNTIF(DL6:DM6,"a")&gt;0,"absent(e)",IF(COUNTIF(DL6:DM6,"!")&gt;0,"incomplet",IF(COUNTIF(DL6:DM6,"")&gt;0,"",COUNTIF(DL6:DM6,1)+COUNTIF(DL6:DM6,8)/2)))</f>
        <v/>
      </c>
      <c r="DO6" s="540"/>
      <c r="DP6" s="381" t="str">
        <f>IF(OR(E6="a",E6="A"),E6,IF(AND('Encodage réponses Es'!$CO4="!",'Encodage réponses Es'!CD4=""),"!",IF('Encodage réponses Es'!CD4="","",'Encodage réponses Es'!CD4)))</f>
        <v/>
      </c>
      <c r="DQ6" s="539" t="str">
        <f t="shared" ref="DQ6:DQ39" si="18">IF(COUNTIF(DP6,"a")&gt;0,"absent(e)",IF(COUNTIF(DP6,"!")&gt;0,"incomplet",IF(COUNTIF(DP6,"")&gt;0,"",COUNTIF(DP6,1)+COUNTIF(DP6,8)/2)))</f>
        <v/>
      </c>
      <c r="DR6" s="540"/>
    </row>
    <row r="7" spans="1:122" ht="11.25" customHeight="1" x14ac:dyDescent="0.25">
      <c r="A7" s="516" t="s">
        <v>110</v>
      </c>
      <c r="B7" s="517"/>
      <c r="C7" s="11">
        <v>3</v>
      </c>
      <c r="D7" s="11" t="str">
        <f>IF('Encodage réponses Es'!F5=0,"",'Encodage réponses Es'!F5)</f>
        <v/>
      </c>
      <c r="E7" s="57" t="str">
        <f>IF('Encodage réponses Es'!J5="","",'Encodage réponses Es'!J5)</f>
        <v/>
      </c>
      <c r="F7" s="84" t="str">
        <f t="shared" si="2"/>
        <v/>
      </c>
      <c r="G7" s="54" t="str">
        <f t="shared" si="3"/>
        <v/>
      </c>
      <c r="H7" s="90"/>
      <c r="I7" s="84" t="str">
        <f t="shared" si="4"/>
        <v/>
      </c>
      <c r="J7" s="54" t="str">
        <f t="shared" si="5"/>
        <v/>
      </c>
      <c r="K7" s="126"/>
      <c r="L7" s="84" t="str">
        <f t="shared" si="0"/>
        <v/>
      </c>
      <c r="M7" s="54" t="str">
        <f t="shared" si="1"/>
        <v/>
      </c>
      <c r="N7" s="126"/>
      <c r="O7" s="84" t="str">
        <f>IF(OR(E7="a",E7="A"),E7,IF(AND('Encodage réponses Es'!$CO5="!",'Encodage réponses Es'!L5=""),"!",IF('Encodage réponses Es'!L5="","",'Encodage réponses Es'!L5)))</f>
        <v/>
      </c>
      <c r="P7" s="108" t="str">
        <f>IF(OR(E7="a",E7="A"),E7,IF(AND('Encodage réponses Es'!$CO5="!",'Encodage réponses Es'!M5=""),"!",IF('Encodage réponses Es'!M5="","",'Encodage réponses Es'!M5)))</f>
        <v/>
      </c>
      <c r="Q7" s="108" t="str">
        <f>IF(OR(E7="a",E7="A"),E7,IF(AND('Encodage réponses Es'!$CO5="!",'Encodage réponses Es'!N5=""),"!",IF('Encodage réponses Es'!N5="","",'Encodage réponses Es'!N5)))</f>
        <v/>
      </c>
      <c r="R7" s="108" t="str">
        <f>IF(OR(E7="a",E7="A"),E7,IF(AND('Encodage réponses Es'!$CO5="!",'Encodage réponses Es'!O5=""),"!",IF('Encodage réponses Es'!O5="","",'Encodage réponses Es'!O5)))</f>
        <v/>
      </c>
      <c r="S7" s="108" t="str">
        <f>IF(OR(E7="a",E7="A"),E7,IF(AND('Encodage réponses Es'!$CO5="!",'Encodage réponses Es'!R5=""),"!",IF('Encodage réponses Es'!R5="","",'Encodage réponses Es'!R5)))</f>
        <v/>
      </c>
      <c r="T7" s="108" t="str">
        <f>IF(OR(E7="a",E7="A"),E7,IF(AND('Encodage réponses Es'!$CO5="!",'Encodage réponses Es'!U5=""),"!",IF('Encodage réponses Es'!U5="","",'Encodage réponses Es'!U5)))</f>
        <v/>
      </c>
      <c r="U7" s="109" t="str">
        <f>IF(OR(E7="a",E7="A"),E7,IF(AND('Encodage réponses Es'!$CO5="!",'Encodage réponses Es'!X5=""),"!",IF('Encodage réponses Es'!X5="","",'Encodage réponses Es'!X5)))</f>
        <v/>
      </c>
      <c r="V7" s="595" t="str">
        <f t="shared" si="6"/>
        <v/>
      </c>
      <c r="W7" s="588"/>
      <c r="X7" s="84" t="str">
        <f>IF(OR(E7="a",E7="A"),E7,IF(AND('Encodage réponses Es'!$CO5="!",'Encodage réponses Es'!AE5=""),"!",IF('Encodage réponses Es'!AE5="","",'Encodage réponses Es'!AE5)))</f>
        <v/>
      </c>
      <c r="Y7" s="108" t="str">
        <f>IF(OR(E7="a",E7="A"),E7,IF(AND('Encodage réponses Es'!$CO5="!",'Encodage réponses Es'!AJ5=""),"!",IF('Encodage réponses Es'!AJ5="","",'Encodage réponses Es'!AJ5)))</f>
        <v/>
      </c>
      <c r="Z7" s="108" t="str">
        <f>IF(OR(E7="a",E7="A"),E7,IF(AND('Encodage réponses Es'!$CO5="!",'Encodage réponses Es'!AN5=""),"!",IF('Encodage réponses Es'!AN5="","",'Encodage réponses Es'!AN5)))</f>
        <v/>
      </c>
      <c r="AA7" s="108" t="str">
        <f>IF(OR(E7="a",E7="A"),E7,IF(AND('Encodage réponses Es'!$CO5="!",'Encodage réponses Es'!AS5=""),"!",IF('Encodage réponses Es'!AS5="","",'Encodage réponses Es'!AS5)))</f>
        <v/>
      </c>
      <c r="AB7" s="108" t="str">
        <f>IF(OR(E7="a",E7="A"),E7,IF(AND('Encodage réponses Es'!$CO5="!",'Encodage réponses Es'!AZ5=""),"!",IF('Encodage réponses Es'!AZ5="","",'Encodage réponses Es'!AZ5)))</f>
        <v/>
      </c>
      <c r="AC7" s="109" t="str">
        <f>IF(OR(E7="a",E7="A"),E7,IF(AND('Encodage réponses Es'!$CO5="!",'Encodage réponses Es'!BA5=""),"!",IF('Encodage réponses Es'!BA5="","",'Encodage réponses Es'!BA5)))</f>
        <v/>
      </c>
      <c r="AD7" s="573" t="str">
        <f t="shared" si="7"/>
        <v/>
      </c>
      <c r="AE7" s="588"/>
      <c r="AF7" s="97" t="str">
        <f>IF(OR(E7="a",E7="A"),E7,IF(AND('Encodage réponses Es'!$CO5="!",'Encodage réponses Es'!P5=""),"!",IF('Encodage réponses Es'!P5="","",'Encodage réponses Es'!P5)))</f>
        <v/>
      </c>
      <c r="AG7" s="83" t="str">
        <f>IF(OR(E7="a",E7="A"),E7,IF(AND('Encodage réponses Es'!$CO5="!",'Encodage réponses Es'!Q5=""),"!",IF('Encodage réponses Es'!Q5="","",'Encodage réponses Es'!Q5)))</f>
        <v/>
      </c>
      <c r="AH7" s="83" t="str">
        <f>IF(OR(E7="a",E7="A"),E7,IF(AND('Encodage réponses Es'!$CO5="!",'Encodage réponses Es'!AO5=""),"!",IF('Encodage réponses Es'!AO5="","",'Encodage réponses Es'!AO5)))</f>
        <v/>
      </c>
      <c r="AI7" s="83" t="str">
        <f>IF(OR(E7="a",E7="A"),E7,IF(AND('Encodage réponses Es'!$CO5="!",'Encodage réponses Es'!AP5=""),"!",IF('Encodage réponses Es'!AP5="","",'Encodage réponses Es'!AP5)))</f>
        <v/>
      </c>
      <c r="AJ7" s="83" t="str">
        <f>IF(OR(E7="a",E7="A"),E7,IF(AND('Encodage réponses Es'!$CO5="!",'Encodage réponses Es'!AQ5=""),"!",IF('Encodage réponses Es'!AQ5="","",'Encodage réponses Es'!AQ5)))</f>
        <v/>
      </c>
      <c r="AK7" s="95" t="str">
        <f>IF(OR(E7="a",E7="A"),E7,IF(AND('Encodage réponses Es'!$CO5="!",'Encodage réponses Es'!AR5=""),"!",IF('Encodage réponses Es'!AR5="","",'Encodage réponses Es'!AR5)))</f>
        <v/>
      </c>
      <c r="AL7" s="539" t="str">
        <f t="shared" si="8"/>
        <v/>
      </c>
      <c r="AM7" s="540"/>
      <c r="AN7" s="97" t="str">
        <f>IF(OR(E7="a",E7="A"),E7,IF(AND('Encodage réponses Es'!$CO5="!",'Encodage réponses Es'!S5=""),"!",IF('Encodage réponses Es'!S5="","",'Encodage réponses Es'!S5)))</f>
        <v/>
      </c>
      <c r="AO7" s="83" t="str">
        <f>IF(OR(E7="a",E7="A"),E7,IF(AND('Encodage réponses Es'!$CO5="!",'Encodage réponses Es'!T5=""),"!",IF('Encodage réponses Es'!T5="","",'Encodage réponses Es'!T5)))</f>
        <v/>
      </c>
      <c r="AP7" s="83" t="str">
        <f>IF(OR(E7="a",E7="A"),E7,IF(AND('Encodage réponses Es'!$CO5="!",'Encodage réponses Es'!Z5=""),"!",IF('Encodage réponses Es'!Z5="","",'Encodage réponses Es'!Z5)))</f>
        <v/>
      </c>
      <c r="AQ7" s="83" t="str">
        <f>IF(OR(E7="a",E7="A"),E7,IF(AND('Encodage réponses Es'!$CO5="!",'Encodage réponses Es'!AA5=""),"!",IF('Encodage réponses Es'!AA5="","",'Encodage réponses Es'!AA5)))</f>
        <v/>
      </c>
      <c r="AR7" s="83" t="str">
        <f>IF(OR(E7="a",E7="A"),E7,IF(AND('Encodage réponses Es'!$CO5="!",'Encodage réponses Es'!AB5=""),"!",IF('Encodage réponses Es'!AB5="","",'Encodage réponses Es'!AB5)))</f>
        <v/>
      </c>
      <c r="AS7" s="83" t="str">
        <f>IF(OR(E7="a",E7="A"),E7,IF(AND('Encodage réponses Es'!$CO5="!",'Encodage réponses Es'!AC5=""),"!",IF('Encodage réponses Es'!AC5="","",'Encodage réponses Es'!AC5)))</f>
        <v/>
      </c>
      <c r="AT7" s="83" t="str">
        <f>IF(OR(E7="a",E7="A"),E7,IF(AND('Encodage réponses Es'!$CO5="!",'Encodage réponses Es'!AD5=""),"!",IF('Encodage réponses Es'!AD5="","",'Encodage réponses Es'!AD5)))</f>
        <v/>
      </c>
      <c r="AU7" s="119" t="str">
        <f>IF(OR(E7="a",E7="A"),E7,IF(AND('Encodage réponses Es'!$CO5="!",'Encodage réponses Es'!AF5=""),"!",IF('Encodage réponses Es'!AF5="","",'Encodage réponses Es'!AF5)))</f>
        <v/>
      </c>
      <c r="AV7" s="573" t="str">
        <f t="shared" si="9"/>
        <v/>
      </c>
      <c r="AW7" s="588"/>
      <c r="AX7" s="97" t="str">
        <f>IF(OR(E7="a",E7="A"),E7,IF(AND('Encodage réponses Es'!$CO5="!",'Encodage réponses Es'!AK5=""),"!",IF('Encodage réponses Es'!AK5="","",'Encodage réponses Es'!AK5)))</f>
        <v/>
      </c>
      <c r="AY7" s="83" t="str">
        <f>IF(OR(E7="a",E7="A"),E7,IF(AND('Encodage réponses Es'!$CO5="!",'Encodage réponses Es'!AM5=""),"!",IF('Encodage réponses Es'!AM5="","",'Encodage réponses Es'!AM5)))</f>
        <v/>
      </c>
      <c r="AZ7" s="83" t="str">
        <f>IF(OR(E7="a",E7="A"),E7,IF(AND('Encodage réponses Es'!$CO5="!",'Encodage réponses Es'!AT5=""),"!",IF('Encodage réponses Es'!AT5="","",'Encodage réponses Es'!AT5)))</f>
        <v/>
      </c>
      <c r="BA7" s="83" t="str">
        <f>IF(OR(E7="a",E7="A"),E7,IF(AND('Encodage réponses Es'!$CO5="!",'Encodage réponses Es'!AU5=""),"!",IF('Encodage réponses Es'!AU5="","",'Encodage réponses Es'!AU5)))</f>
        <v/>
      </c>
      <c r="BB7" s="83" t="str">
        <f>IF(OR(E7="a",E7="A"),E7,IF(AND('Encodage réponses Es'!$CO5="!",'Encodage réponses Es'!AV5=""),"!",IF('Encodage réponses Es'!AV5="","",'Encodage réponses Es'!AV5)))</f>
        <v/>
      </c>
      <c r="BC7" s="83" t="str">
        <f>IF(OR(E7="a",E7="A"),E7,IF(AND('Encodage réponses Es'!$CO5="!",'Encodage réponses Es'!AW5=""),"!",IF('Encodage réponses Es'!AW5="","",'Encodage réponses Es'!AW5)))</f>
        <v/>
      </c>
      <c r="BD7" s="83" t="str">
        <f>IF(OR(E7="a",E7="A"),E7,IF(AND('Encodage réponses Es'!$CO5="!",'Encodage réponses Es'!AX5=""),"!",IF('Encodage réponses Es'!AX5="","",'Encodage réponses Es'!AX5)))</f>
        <v/>
      </c>
      <c r="BE7" s="83" t="str">
        <f>IF(OR(E7="a",E7="A"),E7,IF(AND('Encodage réponses Es'!$CO5="!",'Encodage réponses Es'!AY5=""),"!",IF('Encodage réponses Es'!AY5="","",'Encodage réponses Es'!AY5)))</f>
        <v/>
      </c>
      <c r="BF7" s="83" t="str">
        <f>IF(OR(E7="a",E7="A"),E7,IF(AND('Encodage réponses Es'!$CO5="!",'Encodage réponses Es'!BB5=""),"!",IF('Encodage réponses Es'!BB5="","",'Encodage réponses Es'!BB5)))</f>
        <v/>
      </c>
      <c r="BG7" s="119" t="str">
        <f>IF(OR(E7="a",E7="A"),E7,IF(AND('Encodage réponses Es'!$CO5="!",'Encodage réponses Es'!BC5=""),"!",IF('Encodage réponses Es'!BC5="","",'Encodage réponses Es'!BC5)))</f>
        <v/>
      </c>
      <c r="BH7" s="539" t="str">
        <f t="shared" si="10"/>
        <v/>
      </c>
      <c r="BI7" s="540"/>
      <c r="BJ7" s="97" t="str">
        <f>IF(OR(E7="a",E7="A"),E7,IF(AND('Encodage réponses Es'!$CO5="!",'Encodage réponses Es'!V5=""),"!",IF('Encodage réponses Es'!V5="","",'Encodage réponses Es'!V5)))</f>
        <v/>
      </c>
      <c r="BK7" s="83" t="str">
        <f>IF(OR(E7="a",E7="A"),E7,IF(AND('Encodage réponses Es'!$CO5="!",'Encodage réponses Es'!W5=""),"!",IF('Encodage réponses Es'!W5="","",'Encodage réponses Es'!W5)))</f>
        <v/>
      </c>
      <c r="BL7" s="83" t="str">
        <f>IF(OR(E7="a",E7="A"),E7,IF(AND('Encodage réponses Es'!$CO5="!",'Encodage réponses Es'!Y5=""),"!",IF('Encodage réponses Es'!Y5="","",'Encodage réponses Es'!Y5)))</f>
        <v/>
      </c>
      <c r="BM7" s="83" t="str">
        <f>IF(OR(E7="a",E7="A"),E7,IF(AND('Encodage réponses Es'!$CO5="!",'Encodage réponses Es'!AG5=""),"!",IF('Encodage réponses Es'!AG5="","",'Encodage réponses Es'!AG5)))</f>
        <v/>
      </c>
      <c r="BN7" s="83" t="str">
        <f>IF(OR(E7="a",E7="A"),E7,IF(AND('Encodage réponses Es'!$CO5="!",'Encodage réponses Es'!AH5=""),"!",IF('Encodage réponses Es'!AH5="","",'Encodage réponses Es'!AH5)))</f>
        <v/>
      </c>
      <c r="BO7" s="83" t="str">
        <f>IF(OR(E7="a",E7="A"),E7,IF(AND('Encodage réponses Es'!$CO5="!",'Encodage réponses Es'!AI5=""),"!",IF('Encodage réponses Es'!AI5="","",'Encodage réponses Es'!AI5)))</f>
        <v/>
      </c>
      <c r="BP7" s="119" t="str">
        <f>IF(OR(E7="a",E7="A"),E7,IF(AND('Encodage réponses Es'!$CO5="!",'Encodage réponses Es'!AL5=""),"!",IF('Encodage réponses Es'!AL5="","",'Encodage réponses Es'!AL5)))</f>
        <v/>
      </c>
      <c r="BQ7" s="573" t="str">
        <f t="shared" si="11"/>
        <v/>
      </c>
      <c r="BR7" s="574"/>
      <c r="BS7" s="93"/>
      <c r="BT7" s="84" t="str">
        <f>IF(OR(E7="a",E7="A"),E7,IF(AND('Encodage réponses Es'!$CO5="!",'Encodage réponses Es'!BD5=""),"!",IF('Encodage réponses Es'!BD5="","",'Encodage réponses Es'!BD5)))</f>
        <v/>
      </c>
      <c r="BU7" s="83" t="str">
        <f>IF(OR(E7="a",E7="A"),E7,IF(AND('Encodage réponses Es'!$CO5="!",'Encodage réponses Es'!BE5=""),"!",IF('Encodage réponses Es'!BE5="","",'Encodage réponses Es'!BE5)))</f>
        <v/>
      </c>
      <c r="BV7" s="109" t="str">
        <f>IF(OR(E7="a",E7="A"),E7,IF(AND('Encodage réponses Es'!$CO5="!",'Encodage réponses Es'!BF5=""),"!",IF('Encodage réponses Es'!BF5="","",'Encodage réponses Es'!BF5)))</f>
        <v/>
      </c>
      <c r="BW7" s="539" t="str">
        <f t="shared" si="12"/>
        <v/>
      </c>
      <c r="BX7" s="540"/>
      <c r="BY7" s="84" t="str">
        <f>IF(OR(E7="a",E7="A"),E7,IF(AND('Encodage réponses Es'!$CO5="!",'Encodage réponses Es'!BN5=""),"!",IF('Encodage réponses Es'!BN5="","",'Encodage réponses Es'!BN5)))</f>
        <v/>
      </c>
      <c r="BZ7" s="119" t="str">
        <f>IF(OR(E7="a",E7="A"),E7,IF(AND('Encodage réponses Es'!$CO5="!",'Encodage réponses Es'!BP5=""),"!",IF('Encodage réponses Es'!BP5="","",'Encodage réponses Es'!BP5)))</f>
        <v/>
      </c>
      <c r="CA7" s="586" t="str">
        <f t="shared" si="13"/>
        <v/>
      </c>
      <c r="CB7" s="587"/>
      <c r="CC7" s="84" t="str">
        <f>IF(OR(E7="a",E7="A"),E7,IF(AND('Encodage réponses Es'!$CO5="!",'Encodage réponses Es'!BO5=""),"!",IF('Encodage réponses Es'!BO5="","",'Encodage réponses Es'!BO5)))</f>
        <v/>
      </c>
      <c r="CD7" s="83" t="str">
        <f>IF(OR(E7="a",E7="A"),E7,IF(AND('Encodage réponses Es'!$CO5="!",'Encodage réponses Es'!BV5=""),"!",IF('Encodage réponses Es'!BV5="","",'Encodage réponses Es'!BV5)))</f>
        <v/>
      </c>
      <c r="CE7" s="83" t="str">
        <f>IF(OR(E7="a",E7="A"),E7,IF(AND('Encodage réponses Es'!$CO5="!",'Encodage réponses Es'!CE5=""),"!",IF('Encodage réponses Es'!CE5="","",'Encodage réponses Es'!CE5)))</f>
        <v/>
      </c>
      <c r="CF7" s="83" t="str">
        <f>IF(OR(E7="a",E7="A"),E7,IF(AND('Encodage réponses Es'!$CO5="!",'Encodage réponses Es'!CF5=""),"!",IF('Encodage réponses Es'!CF5="","",'Encodage réponses Es'!CF5)))</f>
        <v/>
      </c>
      <c r="CG7" s="83" t="str">
        <f>IF(OR(E7="a",E7="A"),E7,IF(AND('Encodage réponses Es'!$CO5="!",'Encodage réponses Es'!CG5=""),"!",IF('Encodage réponses Es'!CG5="","",'Encodage réponses Es'!CG5)))</f>
        <v/>
      </c>
      <c r="CH7" s="83" t="str">
        <f>IF(OR(E7="a",E7="A"),E7,IF(AND('Encodage réponses Es'!$CO5="!",'Encodage réponses Es'!CH5=""),"!",IF('Encodage réponses Es'!CH5="","",'Encodage réponses Es'!CH5)))</f>
        <v/>
      </c>
      <c r="CI7" s="83" t="str">
        <f>IF(OR(E7="a",E7="A"),E7,IF(AND('Encodage réponses Es'!$CO5="!",'Encodage réponses Es'!CI5=""),"!",IF('Encodage réponses Es'!CI5="","",'Encodage réponses Es'!CI5)))</f>
        <v/>
      </c>
      <c r="CJ7" s="119" t="str">
        <f>IF(OR(E7="a",E7="A"),E7,IF(AND('Encodage réponses Es'!$CO5="!",'Encodage réponses Es'!CJ5=""),"!",IF('Encodage réponses Es'!CJ5="","",'Encodage réponses Es'!CJ5)))</f>
        <v/>
      </c>
      <c r="CK7" s="539" t="str">
        <f t="shared" si="14"/>
        <v/>
      </c>
      <c r="CL7" s="540"/>
      <c r="CM7" s="97" t="str">
        <f>IF(OR(E7="a",E7="A"),E7,IF(AND('Encodage réponses Es'!$CO5="!",'Encodage réponses Es'!BQ5=""),"!",IF('Encodage réponses Es'!BQ5="","",'Encodage réponses Es'!BQ5)))</f>
        <v/>
      </c>
      <c r="CN7" s="83" t="str">
        <f>IF(OR(E7="a",E7="A"),E7,IF(AND('Encodage réponses Es'!$CO5="!",'Encodage réponses Es'!BR5=""),"!",IF('Encodage réponses Es'!BR5="","",'Encodage réponses Es'!BR5)))</f>
        <v/>
      </c>
      <c r="CO7" s="83" t="str">
        <f>IF(OR(E7="a",E7="A"),E7,IF(AND('Encodage réponses Es'!$CO5="!",'Encodage réponses Es'!BS5=""),"!",IF('Encodage réponses Es'!BS5="","",'Encodage réponses Es'!BS5)))</f>
        <v/>
      </c>
      <c r="CP7" s="83" t="str">
        <f>IF(OR(E7="a",E7="A"),E7,IF(AND('Encodage réponses Es'!$CO5="!",'Encodage réponses Es'!BT5=""),"!",IF('Encodage réponses Es'!BT5="","",'Encodage réponses Es'!BT5)))</f>
        <v/>
      </c>
      <c r="CQ7" s="83" t="str">
        <f>IF(OR(E7="a",E7="A"),E7,IF(AND('Encodage réponses Es'!$CO5="!",'Encodage réponses Es'!BU5=""),"!",IF('Encodage réponses Es'!BU5="","",'Encodage réponses Es'!BU5)))</f>
        <v/>
      </c>
      <c r="CR7" s="83" t="str">
        <f>IF(OR(E7="a",E7="A"),E7,IF(AND('Encodage réponses Es'!$CO5="!",'Encodage réponses Es'!BW5=""),"!",IF('Encodage réponses Es'!BW5="","",'Encodage réponses Es'!BW5)))</f>
        <v/>
      </c>
      <c r="CS7" s="119" t="str">
        <f>IF(OR(E7="a",E7="A"),E7,IF(AND('Encodage réponses Es'!$CO5="!",'Encodage réponses Es'!BX5=""),"!",IF('Encodage réponses Es'!BX5="","",'Encodage réponses Es'!BX5)))</f>
        <v/>
      </c>
      <c r="CT7" s="539" t="str">
        <f t="shared" si="15"/>
        <v/>
      </c>
      <c r="CU7" s="540"/>
      <c r="CV7" s="97" t="str">
        <f>IF(OR(AG7="a",AG7="A"),AG7,IF(AND('Encodage réponses Es'!$CO5="!",'Encodage réponses Es'!BI5=""),"!",IF('Encodage réponses Es'!BI5="","",'Encodage réponses Es'!BI5)))</f>
        <v/>
      </c>
      <c r="CW7" s="83" t="str">
        <f>IF(OR(E7="a",E7="A"),E7,IF(AND('Encodage réponses Es'!$CO5="!",'Encodage réponses Es'!BJ5=""),"!",IF('Encodage réponses Es'!BJ5="","",'Encodage réponses Es'!BJ5)))</f>
        <v/>
      </c>
      <c r="CX7" s="83" t="str">
        <f>IF(OR(E7="a",E7="A"),E7,IF(AND('Encodage réponses Es'!$CO5="!",'Encodage réponses Es'!BK5=""),"!",IF('Encodage réponses Es'!BK5="","",'Encodage réponses Es'!BK5)))</f>
        <v/>
      </c>
      <c r="CY7" s="83" t="str">
        <f>IF(OR(E7="a",E7="A"),E7,IF(AND('Encodage réponses Es'!$CO5="!",'Encodage réponses Es'!BL5=""),"!",IF('Encodage réponses Es'!BL5="","",'Encodage réponses Es'!BL5)))</f>
        <v/>
      </c>
      <c r="CZ7" s="83" t="str">
        <f>IF(OR(E7="a",E7="A"),E7,IF(AND('Encodage réponses Es'!$CO5="!",'Encodage réponses Es'!BM5=""),"!",IF('Encodage réponses Es'!BM5="","",'Encodage réponses Es'!BM5)))</f>
        <v/>
      </c>
      <c r="DA7" s="83" t="str">
        <f>IF(OR(E7="a",E7="A"),E7,IF(AND('Encodage réponses Es'!$CO5="!",'Encodage réponses Es'!BY5=""),"!",IF('Encodage réponses Es'!BY5="","",'Encodage réponses Es'!BY5)))</f>
        <v/>
      </c>
      <c r="DB7" s="83" t="str">
        <f>IF(OR(E7="a",E7="A"),E7,IF(AND('Encodage réponses Es'!$CO5="!",'Encodage réponses Es'!BZ5=""),"!",IF('Encodage réponses Es'!BZ5="","",'Encodage réponses Es'!BZ5)))</f>
        <v/>
      </c>
      <c r="DC7" s="83" t="str">
        <f>IF(OR(E7="a",E7="A"),E7,IF(AND('Encodage réponses Es'!$CO5="!",'Encodage réponses Es'!CA5=""),"!",IF('Encodage réponses Es'!CA5="","",'Encodage réponses Es'!CA5)))</f>
        <v/>
      </c>
      <c r="DD7" s="83" t="str">
        <f>IF(OR(E7="a",E7="A"),E7,IF(AND('Encodage réponses Es'!$CO5="!",'Encodage réponses Es'!CB5=""),"!",IF('Encodage réponses Es'!CB5="","",'Encodage réponses Es'!CB5)))</f>
        <v/>
      </c>
      <c r="DE7" s="83" t="str">
        <f>IF(OR(E7="a",E7="A"),E7,IF(AND('Encodage réponses Es'!$CO5="!",'Encodage réponses Es'!CC5=""),"!",IF('Encodage réponses Es'!CC5="","",'Encodage réponses Es'!CC5)))</f>
        <v/>
      </c>
      <c r="DF7" s="83" t="str">
        <f>IF(OR(E7="a",E7="A"),E7,IF(AND('Encodage réponses Es'!$CO5="!",'Encodage réponses Es'!CK5=""),"!",IF('Encodage réponses Es'!CK5="","",'Encodage réponses Es'!CK5)))</f>
        <v/>
      </c>
      <c r="DG7" s="83" t="str">
        <f>IF(OR(E7="a",E7="A"),E7,IF(AND('Encodage réponses Es'!$CO5="!",'Encodage réponses Es'!CL5=""),"!",IF('Encodage réponses Es'!CL5="","",'Encodage réponses Es'!CL5)))</f>
        <v/>
      </c>
      <c r="DH7" s="83" t="str">
        <f>IF(OR(E7="a",E7="A"),E7,IF(AND('Encodage réponses Es'!$CO5="!",'Encodage réponses Es'!CM5=""),"!",IF('Encodage réponses Es'!CM5="","",'Encodage réponses Es'!CM5)))</f>
        <v/>
      </c>
      <c r="DI7" s="119" t="str">
        <f>IF(OR(E7="a",E7="A"),E7,IF(AND('Encodage réponses Es'!$CO5="!",'Encodage réponses Es'!CN5=""),"!",IF('Encodage réponses Es'!CN5="","",'Encodage réponses Es'!CN5)))</f>
        <v/>
      </c>
      <c r="DJ7" s="539" t="str">
        <f t="shared" si="16"/>
        <v/>
      </c>
      <c r="DK7" s="540"/>
      <c r="DL7" s="97" t="str">
        <f>IF(OR(E7="a",E7="A"),E7,IF(AND('Encodage réponses Es'!$CO5="!",'Encodage réponses Es'!BG5=""),"!",IF('Encodage réponses Es'!BG5="","",'Encodage réponses Es'!BG5)))</f>
        <v/>
      </c>
      <c r="DM7" s="119" t="str">
        <f>IF(OR(E7="a",E7="A"),E7,IF(AND('Encodage réponses Es'!$CO5="!",'Encodage réponses Es'!BH5=""),"!",IF('Encodage réponses Es'!BH5="","",'Encodage réponses Es'!BH5)))</f>
        <v/>
      </c>
      <c r="DN7" s="539" t="str">
        <f t="shared" si="17"/>
        <v/>
      </c>
      <c r="DO7" s="540"/>
      <c r="DP7" s="97" t="str">
        <f>IF(OR(E7="a",E7="A"),E7,IF(AND('Encodage réponses Es'!$CO5="!",'Encodage réponses Es'!CD5=""),"!",IF('Encodage réponses Es'!CD5="","",'Encodage réponses Es'!CD5)))</f>
        <v/>
      </c>
      <c r="DQ7" s="539" t="str">
        <f t="shared" si="18"/>
        <v/>
      </c>
      <c r="DR7" s="540"/>
    </row>
    <row r="8" spans="1:122" ht="11.25" customHeight="1" x14ac:dyDescent="0.25">
      <c r="A8" s="516"/>
      <c r="B8" s="517"/>
      <c r="C8" s="11">
        <v>4</v>
      </c>
      <c r="D8" s="11" t="str">
        <f>IF('Encodage réponses Es'!F6=0,"",'Encodage réponses Es'!F6)</f>
        <v/>
      </c>
      <c r="E8" s="57" t="str">
        <f>IF('Encodage réponses Es'!J6="","",'Encodage réponses Es'!J6)</f>
        <v/>
      </c>
      <c r="F8" s="84" t="str">
        <f t="shared" si="2"/>
        <v/>
      </c>
      <c r="G8" s="54" t="str">
        <f t="shared" si="3"/>
        <v/>
      </c>
      <c r="H8" s="90"/>
      <c r="I8" s="84" t="str">
        <f t="shared" si="4"/>
        <v/>
      </c>
      <c r="J8" s="54" t="str">
        <f t="shared" si="5"/>
        <v/>
      </c>
      <c r="K8" s="126"/>
      <c r="L8" s="84" t="str">
        <f t="shared" si="0"/>
        <v/>
      </c>
      <c r="M8" s="54" t="str">
        <f t="shared" si="1"/>
        <v/>
      </c>
      <c r="N8" s="126"/>
      <c r="O8" s="84" t="str">
        <f>IF(OR(E8="a",E8="A"),E8,IF(AND('Encodage réponses Es'!$CO6="!",'Encodage réponses Es'!L6=""),"!",IF('Encodage réponses Es'!L6="","",'Encodage réponses Es'!L6)))</f>
        <v/>
      </c>
      <c r="P8" s="108" t="str">
        <f>IF(OR(E8="a",E8="A"),E8,IF(AND('Encodage réponses Es'!$CO6="!",'Encodage réponses Es'!M6=""),"!",IF('Encodage réponses Es'!M6="","",'Encodage réponses Es'!M6)))</f>
        <v/>
      </c>
      <c r="Q8" s="108" t="str">
        <f>IF(OR(E8="a",E8="A"),E8,IF(AND('Encodage réponses Es'!$CO6="!",'Encodage réponses Es'!N6=""),"!",IF('Encodage réponses Es'!N6="","",'Encodage réponses Es'!N6)))</f>
        <v/>
      </c>
      <c r="R8" s="108" t="str">
        <f>IF(OR(E8="a",E8="A"),E8,IF(AND('Encodage réponses Es'!$CO6="!",'Encodage réponses Es'!O6=""),"!",IF('Encodage réponses Es'!O6="","",'Encodage réponses Es'!O6)))</f>
        <v/>
      </c>
      <c r="S8" s="108" t="str">
        <f>IF(OR(E8="a",E8="A"),E8,IF(AND('Encodage réponses Es'!$CO6="!",'Encodage réponses Es'!R6=""),"!",IF('Encodage réponses Es'!R6="","",'Encodage réponses Es'!R6)))</f>
        <v/>
      </c>
      <c r="T8" s="108" t="str">
        <f>IF(OR(E8="a",E8="A"),E8,IF(AND('Encodage réponses Es'!$CO6="!",'Encodage réponses Es'!U6=""),"!",IF('Encodage réponses Es'!U6="","",'Encodage réponses Es'!U6)))</f>
        <v/>
      </c>
      <c r="U8" s="109" t="str">
        <f>IF(OR(E8="a",E8="A"),E8,IF(AND('Encodage réponses Es'!$CO6="!",'Encodage réponses Es'!X6=""),"!",IF('Encodage réponses Es'!X6="","",'Encodage réponses Es'!X6)))</f>
        <v/>
      </c>
      <c r="V8" s="539" t="str">
        <f t="shared" si="6"/>
        <v/>
      </c>
      <c r="W8" s="540"/>
      <c r="X8" s="84" t="str">
        <f>IF(OR(E8="a",E8="A"),E8,IF(AND('Encodage réponses Es'!$CO6="!",'Encodage réponses Es'!AE6=""),"!",IF('Encodage réponses Es'!AE6="","",'Encodage réponses Es'!AE6)))</f>
        <v/>
      </c>
      <c r="Y8" s="108" t="str">
        <f>IF(OR(E8="a",E8="A"),E8,IF(AND('Encodage réponses Es'!$CO6="!",'Encodage réponses Es'!AJ6=""),"!",IF('Encodage réponses Es'!AJ6="","",'Encodage réponses Es'!AJ6)))</f>
        <v/>
      </c>
      <c r="Z8" s="108" t="str">
        <f>IF(OR(E8="a",E8="A"),E8,IF(AND('Encodage réponses Es'!$CO6="!",'Encodage réponses Es'!AN6=""),"!",IF('Encodage réponses Es'!AN6="","",'Encodage réponses Es'!AN6)))</f>
        <v/>
      </c>
      <c r="AA8" s="108" t="str">
        <f>IF(OR(E8="a",E8="A"),E8,IF(AND('Encodage réponses Es'!$CO6="!",'Encodage réponses Es'!AS6=""),"!",IF('Encodage réponses Es'!AS6="","",'Encodage réponses Es'!AS6)))</f>
        <v/>
      </c>
      <c r="AB8" s="108" t="str">
        <f>IF(OR(E8="a",E8="A"),E8,IF(AND('Encodage réponses Es'!$CO6="!",'Encodage réponses Es'!AZ6=""),"!",IF('Encodage réponses Es'!AZ6="","",'Encodage réponses Es'!AZ6)))</f>
        <v/>
      </c>
      <c r="AC8" s="109" t="str">
        <f>IF(OR(E8="a",E8="A"),E8,IF(AND('Encodage réponses Es'!$CO6="!",'Encodage réponses Es'!BA6=""),"!",IF('Encodage réponses Es'!BA6="","",'Encodage réponses Es'!BA6)))</f>
        <v/>
      </c>
      <c r="AD8" s="573" t="str">
        <f t="shared" si="7"/>
        <v/>
      </c>
      <c r="AE8" s="588"/>
      <c r="AF8" s="97" t="str">
        <f>IF(OR(E8="a",E8="A"),E8,IF(AND('Encodage réponses Es'!$CO6="!",'Encodage réponses Es'!P6=""),"!",IF('Encodage réponses Es'!P6="","",'Encodage réponses Es'!P6)))</f>
        <v/>
      </c>
      <c r="AG8" s="83" t="str">
        <f>IF(OR(E8="a",E8="A"),E8,IF(AND('Encodage réponses Es'!$CO6="!",'Encodage réponses Es'!Q6=""),"!",IF('Encodage réponses Es'!Q6="","",'Encodage réponses Es'!Q6)))</f>
        <v/>
      </c>
      <c r="AH8" s="83" t="str">
        <f>IF(OR(E8="a",E8="A"),E8,IF(AND('Encodage réponses Es'!$CO6="!",'Encodage réponses Es'!AO6=""),"!",IF('Encodage réponses Es'!AO6="","",'Encodage réponses Es'!AO6)))</f>
        <v/>
      </c>
      <c r="AI8" s="83" t="str">
        <f>IF(OR(E8="a",E8="A"),E8,IF(AND('Encodage réponses Es'!$CO6="!",'Encodage réponses Es'!AP6=""),"!",IF('Encodage réponses Es'!AP6="","",'Encodage réponses Es'!AP6)))</f>
        <v/>
      </c>
      <c r="AJ8" s="83" t="str">
        <f>IF(OR(E8="a",E8="A"),E8,IF(AND('Encodage réponses Es'!$CO6="!",'Encodage réponses Es'!AQ6=""),"!",IF('Encodage réponses Es'!AQ6="","",'Encodage réponses Es'!AQ6)))</f>
        <v/>
      </c>
      <c r="AK8" s="95" t="str">
        <f>IF(OR(E8="a",E8="A"),E8,IF(AND('Encodage réponses Es'!$CO6="!",'Encodage réponses Es'!AR6=""),"!",IF('Encodage réponses Es'!AR6="","",'Encodage réponses Es'!AR6)))</f>
        <v/>
      </c>
      <c r="AL8" s="539" t="str">
        <f t="shared" si="8"/>
        <v/>
      </c>
      <c r="AM8" s="540"/>
      <c r="AN8" s="97" t="str">
        <f>IF(OR(E8="a",E8="A"),E8,IF(AND('Encodage réponses Es'!$CO6="!",'Encodage réponses Es'!S6=""),"!",IF('Encodage réponses Es'!S6="","",'Encodage réponses Es'!S6)))</f>
        <v/>
      </c>
      <c r="AO8" s="83" t="str">
        <f>IF(OR(E8="a",E8="A"),E8,IF(AND('Encodage réponses Es'!$CO6="!",'Encodage réponses Es'!T6=""),"!",IF('Encodage réponses Es'!T6="","",'Encodage réponses Es'!T6)))</f>
        <v/>
      </c>
      <c r="AP8" s="83" t="str">
        <f>IF(OR(E8="a",E8="A"),E8,IF(AND('Encodage réponses Es'!$CO6="!",'Encodage réponses Es'!Z6=""),"!",IF('Encodage réponses Es'!Z6="","",'Encodage réponses Es'!Z6)))</f>
        <v/>
      </c>
      <c r="AQ8" s="83" t="str">
        <f>IF(OR(E8="a",E8="A"),E8,IF(AND('Encodage réponses Es'!$CO6="!",'Encodage réponses Es'!AA6=""),"!",IF('Encodage réponses Es'!AA6="","",'Encodage réponses Es'!AA6)))</f>
        <v/>
      </c>
      <c r="AR8" s="83" t="str">
        <f>IF(OR(E8="a",E8="A"),E8,IF(AND('Encodage réponses Es'!$CO6="!",'Encodage réponses Es'!AB6=""),"!",IF('Encodage réponses Es'!AB6="","",'Encodage réponses Es'!AB6)))</f>
        <v/>
      </c>
      <c r="AS8" s="83" t="str">
        <f>IF(OR(E8="a",E8="A"),E8,IF(AND('Encodage réponses Es'!$CO6="!",'Encodage réponses Es'!AC6=""),"!",IF('Encodage réponses Es'!AC6="","",'Encodage réponses Es'!AC6)))</f>
        <v/>
      </c>
      <c r="AT8" s="83" t="str">
        <f>IF(OR(E8="a",E8="A"),E8,IF(AND('Encodage réponses Es'!$CO6="!",'Encodage réponses Es'!AD6=""),"!",IF('Encodage réponses Es'!AD6="","",'Encodage réponses Es'!AD6)))</f>
        <v/>
      </c>
      <c r="AU8" s="119" t="str">
        <f>IF(OR(E8="a",E8="A"),E8,IF(AND('Encodage réponses Es'!$CO6="!",'Encodage réponses Es'!AF6=""),"!",IF('Encodage réponses Es'!AF6="","",'Encodage réponses Es'!AF6)))</f>
        <v/>
      </c>
      <c r="AV8" s="573" t="str">
        <f t="shared" si="9"/>
        <v/>
      </c>
      <c r="AW8" s="588"/>
      <c r="AX8" s="97" t="str">
        <f>IF(OR(E8="a",E8="A"),E8,IF(AND('Encodage réponses Es'!$CO6="!",'Encodage réponses Es'!AK6=""),"!",IF('Encodage réponses Es'!AK6="","",'Encodage réponses Es'!AK6)))</f>
        <v/>
      </c>
      <c r="AY8" s="83" t="str">
        <f>IF(OR(E8="a",E8="A"),E8,IF(AND('Encodage réponses Es'!$CO6="!",'Encodage réponses Es'!AM6=""),"!",IF('Encodage réponses Es'!AM6="","",'Encodage réponses Es'!AM6)))</f>
        <v/>
      </c>
      <c r="AZ8" s="83" t="str">
        <f>IF(OR(E8="a",E8="A"),E8,IF(AND('Encodage réponses Es'!$CO6="!",'Encodage réponses Es'!AT6=""),"!",IF('Encodage réponses Es'!AT6="","",'Encodage réponses Es'!AT6)))</f>
        <v/>
      </c>
      <c r="BA8" s="83" t="str">
        <f>IF(OR(E8="a",E8="A"),E8,IF(AND('Encodage réponses Es'!$CO6="!",'Encodage réponses Es'!AU6=""),"!",IF('Encodage réponses Es'!AU6="","",'Encodage réponses Es'!AU6)))</f>
        <v/>
      </c>
      <c r="BB8" s="83" t="str">
        <f>IF(OR(E8="a",E8="A"),E8,IF(AND('Encodage réponses Es'!$CO6="!",'Encodage réponses Es'!AV6=""),"!",IF('Encodage réponses Es'!AV6="","",'Encodage réponses Es'!AV6)))</f>
        <v/>
      </c>
      <c r="BC8" s="83" t="str">
        <f>IF(OR(E8="a",E8="A"),E8,IF(AND('Encodage réponses Es'!$CO6="!",'Encodage réponses Es'!AW6=""),"!",IF('Encodage réponses Es'!AW6="","",'Encodage réponses Es'!AW6)))</f>
        <v/>
      </c>
      <c r="BD8" s="83" t="str">
        <f>IF(OR(E8="a",E8="A"),E8,IF(AND('Encodage réponses Es'!$CO6="!",'Encodage réponses Es'!AX6=""),"!",IF('Encodage réponses Es'!AX6="","",'Encodage réponses Es'!AX6)))</f>
        <v/>
      </c>
      <c r="BE8" s="83" t="str">
        <f>IF(OR(E8="a",E8="A"),E8,IF(AND('Encodage réponses Es'!$CO6="!",'Encodage réponses Es'!AY6=""),"!",IF('Encodage réponses Es'!AY6="","",'Encodage réponses Es'!AY6)))</f>
        <v/>
      </c>
      <c r="BF8" s="83" t="str">
        <f>IF(OR(E8="a",E8="A"),E8,IF(AND('Encodage réponses Es'!$CO6="!",'Encodage réponses Es'!BB6=""),"!",IF('Encodage réponses Es'!BB6="","",'Encodage réponses Es'!BB6)))</f>
        <v/>
      </c>
      <c r="BG8" s="119" t="str">
        <f>IF(OR(E8="a",E8="A"),E8,IF(AND('Encodage réponses Es'!$CO6="!",'Encodage réponses Es'!BC6=""),"!",IF('Encodage réponses Es'!BC6="","",'Encodage réponses Es'!BC6)))</f>
        <v/>
      </c>
      <c r="BH8" s="539" t="str">
        <f t="shared" si="10"/>
        <v/>
      </c>
      <c r="BI8" s="540"/>
      <c r="BJ8" s="97" t="str">
        <f>IF(OR(E8="a",E8="A"),E8,IF(AND('Encodage réponses Es'!$CO6="!",'Encodage réponses Es'!V6=""),"!",IF('Encodage réponses Es'!V6="","",'Encodage réponses Es'!V6)))</f>
        <v/>
      </c>
      <c r="BK8" s="83" t="str">
        <f>IF(OR(E8="a",E8="A"),E8,IF(AND('Encodage réponses Es'!$CO6="!",'Encodage réponses Es'!W6=""),"!",IF('Encodage réponses Es'!W6="","",'Encodage réponses Es'!W6)))</f>
        <v/>
      </c>
      <c r="BL8" s="83" t="str">
        <f>IF(OR(E8="a",E8="A"),E8,IF(AND('Encodage réponses Es'!$CO6="!",'Encodage réponses Es'!Y6=""),"!",IF('Encodage réponses Es'!Y6="","",'Encodage réponses Es'!Y6)))</f>
        <v/>
      </c>
      <c r="BM8" s="83" t="str">
        <f>IF(OR(E8="a",E8="A"),E8,IF(AND('Encodage réponses Es'!$CO6="!",'Encodage réponses Es'!AG6=""),"!",IF('Encodage réponses Es'!AG6="","",'Encodage réponses Es'!AG6)))</f>
        <v/>
      </c>
      <c r="BN8" s="83" t="str">
        <f>IF(OR(E8="a",E8="A"),E8,IF(AND('Encodage réponses Es'!$CO6="!",'Encodage réponses Es'!AH6=""),"!",IF('Encodage réponses Es'!AH6="","",'Encodage réponses Es'!AH6)))</f>
        <v/>
      </c>
      <c r="BO8" s="83" t="str">
        <f>IF(OR(E8="a",E8="A"),E8,IF(AND('Encodage réponses Es'!$CO6="!",'Encodage réponses Es'!AI6=""),"!",IF('Encodage réponses Es'!AI6="","",'Encodage réponses Es'!AI6)))</f>
        <v/>
      </c>
      <c r="BP8" s="119" t="str">
        <f>IF(OR(E8="a",E8="A"),E8,IF(AND('Encodage réponses Es'!$CO6="!",'Encodage réponses Es'!AL6=""),"!",IF('Encodage réponses Es'!AL6="","",'Encodage réponses Es'!AL6)))</f>
        <v/>
      </c>
      <c r="BQ8" s="573" t="str">
        <f t="shared" si="11"/>
        <v/>
      </c>
      <c r="BR8" s="574"/>
      <c r="BS8" s="93"/>
      <c r="BT8" s="84" t="str">
        <f>IF(OR(E8="a",E8="A"),E8,IF(AND('Encodage réponses Es'!$CO6="!",'Encodage réponses Es'!BD6=""),"!",IF('Encodage réponses Es'!BD6="","",'Encodage réponses Es'!BD6)))</f>
        <v/>
      </c>
      <c r="BU8" s="108" t="str">
        <f>IF(OR(E8="a",E8="A"),E8,IF(AND('Encodage réponses Es'!$CO6="!",'Encodage réponses Es'!BE6=""),"!",IF('Encodage réponses Es'!BE6="","",'Encodage réponses Es'!BE6)))</f>
        <v/>
      </c>
      <c r="BV8" s="109" t="str">
        <f>IF(OR(E8="a",E8="A"),E8,IF(AND('Encodage réponses Es'!$CO6="!",'Encodage réponses Es'!BF6=""),"!",IF('Encodage réponses Es'!BF6="","",'Encodage réponses Es'!BF6)))</f>
        <v/>
      </c>
      <c r="BW8" s="539" t="str">
        <f t="shared" si="12"/>
        <v/>
      </c>
      <c r="BX8" s="540"/>
      <c r="BY8" s="97" t="str">
        <f>IF(OR(E8="a",E8="A"),E8,IF(AND('Encodage réponses Es'!$CO6="!",'Encodage réponses Es'!BN6=""),"!",IF('Encodage réponses Es'!BN6="","",'Encodage réponses Es'!BN6)))</f>
        <v/>
      </c>
      <c r="BZ8" s="119" t="str">
        <f>IF(OR(E8="a",E8="A"),E8,IF(AND('Encodage réponses Es'!$CO6="!",'Encodage réponses Es'!BP6=""),"!",IF('Encodage réponses Es'!BP6="","",'Encodage réponses Es'!BP6)))</f>
        <v/>
      </c>
      <c r="CA8" s="573" t="str">
        <f t="shared" si="13"/>
        <v/>
      </c>
      <c r="CB8" s="574"/>
      <c r="CC8" s="185" t="str">
        <f>IF(OR(E8="a",E8="A"),E8,IF(AND('Encodage réponses Es'!$CO6="!",'Encodage réponses Es'!BO6=""),"!",IF('Encodage réponses Es'!BO6="","",'Encodage réponses Es'!BO6)))</f>
        <v/>
      </c>
      <c r="CD8" s="83" t="str">
        <f>IF(OR(E8="a",E8="A"),E8,IF(AND('Encodage réponses Es'!$CO6="!",'Encodage réponses Es'!BV6=""),"!",IF('Encodage réponses Es'!BV6="","",'Encodage réponses Es'!BV6)))</f>
        <v/>
      </c>
      <c r="CE8" s="83" t="str">
        <f>IF(OR(E8="a",E8="A"),E8,IF(AND('Encodage réponses Es'!$CO6="!",'Encodage réponses Es'!CE6=""),"!",IF('Encodage réponses Es'!CE6="","",'Encodage réponses Es'!CE6)))</f>
        <v/>
      </c>
      <c r="CF8" s="83" t="str">
        <f>IF(OR(E8="a",E8="A"),E8,IF(AND('Encodage réponses Es'!$CO6="!",'Encodage réponses Es'!CF6=""),"!",IF('Encodage réponses Es'!CF6="","",'Encodage réponses Es'!CF6)))</f>
        <v/>
      </c>
      <c r="CG8" s="83" t="str">
        <f>IF(OR(E8="a",E8="A"),E8,IF(AND('Encodage réponses Es'!$CO6="!",'Encodage réponses Es'!CG6=""),"!",IF('Encodage réponses Es'!CG6="","",'Encodage réponses Es'!CG6)))</f>
        <v/>
      </c>
      <c r="CH8" s="83" t="str">
        <f>IF(OR(E8="a",E8="A"),E8,IF(AND('Encodage réponses Es'!$CO6="!",'Encodage réponses Es'!CH6=""),"!",IF('Encodage réponses Es'!CH6="","",'Encodage réponses Es'!CH6)))</f>
        <v/>
      </c>
      <c r="CI8" s="83" t="str">
        <f>IF(OR(E8="a",E8="A"),E8,IF(AND('Encodage réponses Es'!$CO6="!",'Encodage réponses Es'!CI6=""),"!",IF('Encodage réponses Es'!CI6="","",'Encodage réponses Es'!CI6)))</f>
        <v/>
      </c>
      <c r="CJ8" s="119" t="str">
        <f>IF(OR(E8="a",E8="A"),E8,IF(AND('Encodage réponses Es'!$CO6="!",'Encodage réponses Es'!CJ6=""),"!",IF('Encodage réponses Es'!CJ6="","",'Encodage réponses Es'!CJ6)))</f>
        <v/>
      </c>
      <c r="CK8" s="539" t="str">
        <f t="shared" si="14"/>
        <v/>
      </c>
      <c r="CL8" s="540"/>
      <c r="CM8" s="97" t="str">
        <f>IF(OR(E8="a",E8="A"),E8,IF(AND('Encodage réponses Es'!$CO6="!",'Encodage réponses Es'!BQ6=""),"!",IF('Encodage réponses Es'!BQ6="","",'Encodage réponses Es'!BQ6)))</f>
        <v/>
      </c>
      <c r="CN8" s="83" t="str">
        <f>IF(OR(E8="a",E8="A"),E8,IF(AND('Encodage réponses Es'!$CO6="!",'Encodage réponses Es'!BR6=""),"!",IF('Encodage réponses Es'!BR6="","",'Encodage réponses Es'!BR6)))</f>
        <v/>
      </c>
      <c r="CO8" s="83" t="str">
        <f>IF(OR(E8="a",E8="A"),E8,IF(AND('Encodage réponses Es'!$CO6="!",'Encodage réponses Es'!BS6=""),"!",IF('Encodage réponses Es'!BS6="","",'Encodage réponses Es'!BS6)))</f>
        <v/>
      </c>
      <c r="CP8" s="83" t="str">
        <f>IF(OR(E8="a",E8="A"),E8,IF(AND('Encodage réponses Es'!$CO6="!",'Encodage réponses Es'!BT6=""),"!",IF('Encodage réponses Es'!BT6="","",'Encodage réponses Es'!BT6)))</f>
        <v/>
      </c>
      <c r="CQ8" s="83" t="str">
        <f>IF(OR(E8="a",E8="A"),E8,IF(AND('Encodage réponses Es'!$CO6="!",'Encodage réponses Es'!BU6=""),"!",IF('Encodage réponses Es'!BU6="","",'Encodage réponses Es'!BU6)))</f>
        <v/>
      </c>
      <c r="CR8" s="83" t="str">
        <f>IF(OR(E8="a",E8="A"),E8,IF(AND('Encodage réponses Es'!$CO6="!",'Encodage réponses Es'!BW6=""),"!",IF('Encodage réponses Es'!BW6="","",'Encodage réponses Es'!BW6)))</f>
        <v/>
      </c>
      <c r="CS8" s="119" t="str">
        <f>IF(OR(E8="a",E8="A"),E8,IF(AND('Encodage réponses Es'!$CO6="!",'Encodage réponses Es'!BX6=""),"!",IF('Encodage réponses Es'!BX6="","",'Encodage réponses Es'!BX6)))</f>
        <v/>
      </c>
      <c r="CT8" s="539" t="str">
        <f t="shared" si="15"/>
        <v/>
      </c>
      <c r="CU8" s="540"/>
      <c r="CV8" s="97" t="str">
        <f>IF(OR(AG8="a",AG8="A"),AG8,IF(AND('Encodage réponses Es'!$CO6="!",'Encodage réponses Es'!BI6=""),"!",IF('Encodage réponses Es'!BI6="","",'Encodage réponses Es'!BI6)))</f>
        <v/>
      </c>
      <c r="CW8" s="83" t="str">
        <f>IF(OR(E8="a",E8="A"),E8,IF(AND('Encodage réponses Es'!$CO6="!",'Encodage réponses Es'!BJ6=""),"!",IF('Encodage réponses Es'!BJ6="","",'Encodage réponses Es'!BJ6)))</f>
        <v/>
      </c>
      <c r="CX8" s="83" t="str">
        <f>IF(OR(E8="a",E8="A"),E8,IF(AND('Encodage réponses Es'!$CO6="!",'Encodage réponses Es'!BK6=""),"!",IF('Encodage réponses Es'!BK6="","",'Encodage réponses Es'!BK6)))</f>
        <v/>
      </c>
      <c r="CY8" s="83" t="str">
        <f>IF(OR(E8="a",E8="A"),E8,IF(AND('Encodage réponses Es'!$CO6="!",'Encodage réponses Es'!BL6=""),"!",IF('Encodage réponses Es'!BL6="","",'Encodage réponses Es'!BL6)))</f>
        <v/>
      </c>
      <c r="CZ8" s="83" t="str">
        <f>IF(OR(E8="a",E8="A"),E8,IF(AND('Encodage réponses Es'!$CO6="!",'Encodage réponses Es'!BM6=""),"!",IF('Encodage réponses Es'!BM6="","",'Encodage réponses Es'!BM6)))</f>
        <v/>
      </c>
      <c r="DA8" s="83" t="str">
        <f>IF(OR(E8="a",E8="A"),E8,IF(AND('Encodage réponses Es'!$CO6="!",'Encodage réponses Es'!BY6=""),"!",IF('Encodage réponses Es'!BY6="","",'Encodage réponses Es'!BY6)))</f>
        <v/>
      </c>
      <c r="DB8" s="83" t="str">
        <f>IF(OR(E8="a",E8="A"),E8,IF(AND('Encodage réponses Es'!$CO6="!",'Encodage réponses Es'!BZ6=""),"!",IF('Encodage réponses Es'!BZ6="","",'Encodage réponses Es'!BZ6)))</f>
        <v/>
      </c>
      <c r="DC8" s="83" t="str">
        <f>IF(OR(E8="a",E8="A"),E8,IF(AND('Encodage réponses Es'!$CO6="!",'Encodage réponses Es'!CA6=""),"!",IF('Encodage réponses Es'!CA6="","",'Encodage réponses Es'!CA6)))</f>
        <v/>
      </c>
      <c r="DD8" s="83" t="str">
        <f>IF(OR(E8="a",E8="A"),E8,IF(AND('Encodage réponses Es'!$CO6="!",'Encodage réponses Es'!CB6=""),"!",IF('Encodage réponses Es'!CB6="","",'Encodage réponses Es'!CB6)))</f>
        <v/>
      </c>
      <c r="DE8" s="83" t="str">
        <f>IF(OR(E8="a",E8="A"),E8,IF(AND('Encodage réponses Es'!$CO6="!",'Encodage réponses Es'!CC6=""),"!",IF('Encodage réponses Es'!CC6="","",'Encodage réponses Es'!CC6)))</f>
        <v/>
      </c>
      <c r="DF8" s="83" t="str">
        <f>IF(OR(E8="a",E8="A"),E8,IF(AND('Encodage réponses Es'!$CO6="!",'Encodage réponses Es'!CK6=""),"!",IF('Encodage réponses Es'!CK6="","",'Encodage réponses Es'!CK6)))</f>
        <v/>
      </c>
      <c r="DG8" s="83" t="str">
        <f>IF(OR(E8="a",E8="A"),E8,IF(AND('Encodage réponses Es'!$CO6="!",'Encodage réponses Es'!CL6=""),"!",IF('Encodage réponses Es'!CL6="","",'Encodage réponses Es'!CL6)))</f>
        <v/>
      </c>
      <c r="DH8" s="83" t="str">
        <f>IF(OR(E8="a",E8="A"),E8,IF(AND('Encodage réponses Es'!$CO6="!",'Encodage réponses Es'!CM6=""),"!",IF('Encodage réponses Es'!CM6="","",'Encodage réponses Es'!CM6)))</f>
        <v/>
      </c>
      <c r="DI8" s="119" t="str">
        <f>IF(OR(E8="a",E8="A"),E8,IF(AND('Encodage réponses Es'!$CO6="!",'Encodage réponses Es'!CN6=""),"!",IF('Encodage réponses Es'!CN6="","",'Encodage réponses Es'!CN6)))</f>
        <v/>
      </c>
      <c r="DJ8" s="539" t="str">
        <f t="shared" si="16"/>
        <v/>
      </c>
      <c r="DK8" s="540"/>
      <c r="DL8" s="97" t="str">
        <f>IF(OR(E8="a",E8="A"),E8,IF(AND('Encodage réponses Es'!$CO6="!",'Encodage réponses Es'!BG6=""),"!",IF('Encodage réponses Es'!BG6="","",'Encodage réponses Es'!BG6)))</f>
        <v/>
      </c>
      <c r="DM8" s="119" t="str">
        <f>IF(OR(E8="a",E8="A"),E8,IF(AND('Encodage réponses Es'!$CO6="!",'Encodage réponses Es'!BH6=""),"!",IF('Encodage réponses Es'!BH6="","",'Encodage réponses Es'!BH6)))</f>
        <v/>
      </c>
      <c r="DN8" s="539" t="str">
        <f t="shared" si="17"/>
        <v/>
      </c>
      <c r="DO8" s="540"/>
      <c r="DP8" s="381" t="str">
        <f>IF(OR(E8="a",E8="A"),E8,IF(AND('Encodage réponses Es'!$CO6="!",'Encodage réponses Es'!CD6=""),"!",IF('Encodage réponses Es'!CD6="","",'Encodage réponses Es'!CD6)))</f>
        <v/>
      </c>
      <c r="DQ8" s="539" t="str">
        <f t="shared" si="18"/>
        <v/>
      </c>
      <c r="DR8" s="540"/>
    </row>
    <row r="9" spans="1:122" ht="11.25" customHeight="1" x14ac:dyDescent="0.25">
      <c r="A9" s="516"/>
      <c r="B9" s="517"/>
      <c r="C9" s="11">
        <v>5</v>
      </c>
      <c r="D9" s="11" t="str">
        <f>IF('Encodage réponses Es'!F7=0,"",'Encodage réponses Es'!F7)</f>
        <v/>
      </c>
      <c r="E9" s="57" t="str">
        <f>IF('Encodage réponses Es'!J7="","",'Encodage réponses Es'!J7)</f>
        <v/>
      </c>
      <c r="F9" s="84" t="str">
        <f t="shared" si="2"/>
        <v/>
      </c>
      <c r="G9" s="54" t="str">
        <f t="shared" si="3"/>
        <v/>
      </c>
      <c r="H9" s="90"/>
      <c r="I9" s="84" t="str">
        <f t="shared" si="4"/>
        <v/>
      </c>
      <c r="J9" s="54" t="str">
        <f t="shared" si="5"/>
        <v/>
      </c>
      <c r="K9" s="126"/>
      <c r="L9" s="84" t="str">
        <f t="shared" si="0"/>
        <v/>
      </c>
      <c r="M9" s="54" t="str">
        <f t="shared" si="1"/>
        <v/>
      </c>
      <c r="N9" s="126"/>
      <c r="O9" s="84" t="str">
        <f>IF(OR(E9="a",E9="A"),E9,IF(AND('Encodage réponses Es'!$CO7="!",'Encodage réponses Es'!L7=""),"!",IF('Encodage réponses Es'!L7="","",'Encodage réponses Es'!L7)))</f>
        <v/>
      </c>
      <c r="P9" s="108" t="str">
        <f>IF(OR(E9="a",E9="A"),E9,IF(AND('Encodage réponses Es'!$CO7="!",'Encodage réponses Es'!M7=""),"!",IF('Encodage réponses Es'!M7="","",'Encodage réponses Es'!M7)))</f>
        <v/>
      </c>
      <c r="Q9" s="108" t="str">
        <f>IF(OR(E9="a",E9="A"),E9,IF(AND('Encodage réponses Es'!$CO7="!",'Encodage réponses Es'!N7=""),"!",IF('Encodage réponses Es'!N7="","",'Encodage réponses Es'!N7)))</f>
        <v/>
      </c>
      <c r="R9" s="108" t="str">
        <f>IF(OR(E9="a",E9="A"),E9,IF(AND('Encodage réponses Es'!$CO7="!",'Encodage réponses Es'!O7=""),"!",IF('Encodage réponses Es'!O7="","",'Encodage réponses Es'!O7)))</f>
        <v/>
      </c>
      <c r="S9" s="108" t="str">
        <f>IF(OR(E9="a",E9="A"),E9,IF(AND('Encodage réponses Es'!$CO7="!",'Encodage réponses Es'!R7=""),"!",IF('Encodage réponses Es'!R7="","",'Encodage réponses Es'!R7)))</f>
        <v/>
      </c>
      <c r="T9" s="108" t="str">
        <f>IF(OR(E9="a",E9="A"),E9,IF(AND('Encodage réponses Es'!$CO7="!",'Encodage réponses Es'!U7=""),"!",IF('Encodage réponses Es'!U7="","",'Encodage réponses Es'!U7)))</f>
        <v/>
      </c>
      <c r="U9" s="109" t="str">
        <f>IF(OR(E9="a",E9="A"),E9,IF(AND('Encodage réponses Es'!$CO7="!",'Encodage réponses Es'!X7=""),"!",IF('Encodage réponses Es'!X7="","",'Encodage réponses Es'!X7)))</f>
        <v/>
      </c>
      <c r="V9" s="595" t="str">
        <f t="shared" si="6"/>
        <v/>
      </c>
      <c r="W9" s="588"/>
      <c r="X9" s="84" t="str">
        <f>IF(OR(E9="a",E9="A"),E9,IF(AND('Encodage réponses Es'!$CO7="!",'Encodage réponses Es'!AE7=""),"!",IF('Encodage réponses Es'!AE7="","",'Encodage réponses Es'!AE7)))</f>
        <v/>
      </c>
      <c r="Y9" s="108" t="str">
        <f>IF(OR(E9="a",E9="A"),E9,IF(AND('Encodage réponses Es'!$CO7="!",'Encodage réponses Es'!AJ7=""),"!",IF('Encodage réponses Es'!AJ7="","",'Encodage réponses Es'!AJ7)))</f>
        <v/>
      </c>
      <c r="Z9" s="108" t="str">
        <f>IF(OR(E9="a",E9="A"),E9,IF(AND('Encodage réponses Es'!$CO7="!",'Encodage réponses Es'!AN7=""),"!",IF('Encodage réponses Es'!AN7="","",'Encodage réponses Es'!AN7)))</f>
        <v/>
      </c>
      <c r="AA9" s="108" t="str">
        <f>IF(OR(E9="a",E9="A"),E9,IF(AND('Encodage réponses Es'!$CO7="!",'Encodage réponses Es'!AS7=""),"!",IF('Encodage réponses Es'!AS7="","",'Encodage réponses Es'!AS7)))</f>
        <v/>
      </c>
      <c r="AB9" s="108" t="str">
        <f>IF(OR(E9="a",E9="A"),E9,IF(AND('Encodage réponses Es'!$CO7="!",'Encodage réponses Es'!AZ7=""),"!",IF('Encodage réponses Es'!AZ7="","",'Encodage réponses Es'!AZ7)))</f>
        <v/>
      </c>
      <c r="AC9" s="109" t="str">
        <f>IF(OR(E9="a",E9="A"),E9,IF(AND('Encodage réponses Es'!$CO7="!",'Encodage réponses Es'!BA7=""),"!",IF('Encodage réponses Es'!BA7="","",'Encodage réponses Es'!BA7)))</f>
        <v/>
      </c>
      <c r="AD9" s="573" t="str">
        <f t="shared" si="7"/>
        <v/>
      </c>
      <c r="AE9" s="588"/>
      <c r="AF9" s="97" t="str">
        <f>IF(OR(E9="a",E9="A"),E9,IF(AND('Encodage réponses Es'!$CO7="!",'Encodage réponses Es'!P7=""),"!",IF('Encodage réponses Es'!P7="","",'Encodage réponses Es'!P7)))</f>
        <v/>
      </c>
      <c r="AG9" s="83" t="str">
        <f>IF(OR(E9="a",E9="A"),E9,IF(AND('Encodage réponses Es'!$CO7="!",'Encodage réponses Es'!Q7=""),"!",IF('Encodage réponses Es'!Q7="","",'Encodage réponses Es'!Q7)))</f>
        <v/>
      </c>
      <c r="AH9" s="83" t="str">
        <f>IF(OR(E9="a",E9="A"),E9,IF(AND('Encodage réponses Es'!$CO7="!",'Encodage réponses Es'!AO7=""),"!",IF('Encodage réponses Es'!AO7="","",'Encodage réponses Es'!AO7)))</f>
        <v/>
      </c>
      <c r="AI9" s="83" t="str">
        <f>IF(OR(E9="a",E9="A"),E9,IF(AND('Encodage réponses Es'!$CO7="!",'Encodage réponses Es'!AP7=""),"!",IF('Encodage réponses Es'!AP7="","",'Encodage réponses Es'!AP7)))</f>
        <v/>
      </c>
      <c r="AJ9" s="83" t="str">
        <f>IF(OR(E9="a",E9="A"),E9,IF(AND('Encodage réponses Es'!$CO7="!",'Encodage réponses Es'!AQ7=""),"!",IF('Encodage réponses Es'!AQ7="","",'Encodage réponses Es'!AQ7)))</f>
        <v/>
      </c>
      <c r="AK9" s="95" t="str">
        <f>IF(OR(E9="a",E9="A"),E9,IF(AND('Encodage réponses Es'!$CO7="!",'Encodage réponses Es'!AR7=""),"!",IF('Encodage réponses Es'!AR7="","",'Encodage réponses Es'!AR7)))</f>
        <v/>
      </c>
      <c r="AL9" s="539" t="str">
        <f t="shared" si="8"/>
        <v/>
      </c>
      <c r="AM9" s="540"/>
      <c r="AN9" s="97" t="str">
        <f>IF(OR(E9="a",E9="A"),E9,IF(AND('Encodage réponses Es'!$CO7="!",'Encodage réponses Es'!S7=""),"!",IF('Encodage réponses Es'!S7="","",'Encodage réponses Es'!S7)))</f>
        <v/>
      </c>
      <c r="AO9" s="83" t="str">
        <f>IF(OR(E9="a",E9="A"),E9,IF(AND('Encodage réponses Es'!$CO7="!",'Encodage réponses Es'!T7=""),"!",IF('Encodage réponses Es'!T7="","",'Encodage réponses Es'!T7)))</f>
        <v/>
      </c>
      <c r="AP9" s="83" t="str">
        <f>IF(OR(E9="a",E9="A"),E9,IF(AND('Encodage réponses Es'!$CO7="!",'Encodage réponses Es'!Z7=""),"!",IF('Encodage réponses Es'!Z7="","",'Encodage réponses Es'!Z7)))</f>
        <v/>
      </c>
      <c r="AQ9" s="83" t="str">
        <f>IF(OR(E9="a",E9="A"),E9,IF(AND('Encodage réponses Es'!$CO7="!",'Encodage réponses Es'!AA7=""),"!",IF('Encodage réponses Es'!AA7="","",'Encodage réponses Es'!AA7)))</f>
        <v/>
      </c>
      <c r="AR9" s="83" t="str">
        <f>IF(OR(E9="a",E9="A"),E9,IF(AND('Encodage réponses Es'!$CO7="!",'Encodage réponses Es'!AB7=""),"!",IF('Encodage réponses Es'!AB7="","",'Encodage réponses Es'!AB7)))</f>
        <v/>
      </c>
      <c r="AS9" s="83" t="str">
        <f>IF(OR(E9="a",E9="A"),E9,IF(AND('Encodage réponses Es'!$CO7="!",'Encodage réponses Es'!AC7=""),"!",IF('Encodage réponses Es'!AC7="","",'Encodage réponses Es'!AC7)))</f>
        <v/>
      </c>
      <c r="AT9" s="83" t="str">
        <f>IF(OR(E9="a",E9="A"),E9,IF(AND('Encodage réponses Es'!$CO7="!",'Encodage réponses Es'!AD7=""),"!",IF('Encodage réponses Es'!AD7="","",'Encodage réponses Es'!AD7)))</f>
        <v/>
      </c>
      <c r="AU9" s="119" t="str">
        <f>IF(OR(E9="a",E9="A"),E9,IF(AND('Encodage réponses Es'!$CO7="!",'Encodage réponses Es'!AF7=""),"!",IF('Encodage réponses Es'!AF7="","",'Encodage réponses Es'!AF7)))</f>
        <v/>
      </c>
      <c r="AV9" s="573" t="str">
        <f t="shared" si="9"/>
        <v/>
      </c>
      <c r="AW9" s="588"/>
      <c r="AX9" s="97" t="str">
        <f>IF(OR(E9="a",E9="A"),E9,IF(AND('Encodage réponses Es'!$CO7="!",'Encodage réponses Es'!AK7=""),"!",IF('Encodage réponses Es'!AK7="","",'Encodage réponses Es'!AK7)))</f>
        <v/>
      </c>
      <c r="AY9" s="83" t="str">
        <f>IF(OR(E9="a",E9="A"),E9,IF(AND('Encodage réponses Es'!$CO7="!",'Encodage réponses Es'!AM7=""),"!",IF('Encodage réponses Es'!AM7="","",'Encodage réponses Es'!AM7)))</f>
        <v/>
      </c>
      <c r="AZ9" s="83" t="str">
        <f>IF(OR(E9="a",E9="A"),E9,IF(AND('Encodage réponses Es'!$CO7="!",'Encodage réponses Es'!AT7=""),"!",IF('Encodage réponses Es'!AT7="","",'Encodage réponses Es'!AT7)))</f>
        <v/>
      </c>
      <c r="BA9" s="83" t="str">
        <f>IF(OR(E9="a",E9="A"),E9,IF(AND('Encodage réponses Es'!$CO7="!",'Encodage réponses Es'!AU7=""),"!",IF('Encodage réponses Es'!AU7="","",'Encodage réponses Es'!AU7)))</f>
        <v/>
      </c>
      <c r="BB9" s="83" t="str">
        <f>IF(OR(E9="a",E9="A"),E9,IF(AND('Encodage réponses Es'!$CO7="!",'Encodage réponses Es'!AV7=""),"!",IF('Encodage réponses Es'!AV7="","",'Encodage réponses Es'!AV7)))</f>
        <v/>
      </c>
      <c r="BC9" s="83" t="str">
        <f>IF(OR(E9="a",E9="A"),E9,IF(AND('Encodage réponses Es'!$CO7="!",'Encodage réponses Es'!AW7=""),"!",IF('Encodage réponses Es'!AW7="","",'Encodage réponses Es'!AW7)))</f>
        <v/>
      </c>
      <c r="BD9" s="83" t="str">
        <f>IF(OR(E9="a",E9="A"),E9,IF(AND('Encodage réponses Es'!$CO7="!",'Encodage réponses Es'!AX7=""),"!",IF('Encodage réponses Es'!AX7="","",'Encodage réponses Es'!AX7)))</f>
        <v/>
      </c>
      <c r="BE9" s="83" t="str">
        <f>IF(OR(E9="a",E9="A"),E9,IF(AND('Encodage réponses Es'!$CO7="!",'Encodage réponses Es'!AY7=""),"!",IF('Encodage réponses Es'!AY7="","",'Encodage réponses Es'!AY7)))</f>
        <v/>
      </c>
      <c r="BF9" s="83" t="str">
        <f>IF(OR(E9="a",E9="A"),E9,IF(AND('Encodage réponses Es'!$CO7="!",'Encodage réponses Es'!BB7=""),"!",IF('Encodage réponses Es'!BB7="","",'Encodage réponses Es'!BB7)))</f>
        <v/>
      </c>
      <c r="BG9" s="119" t="str">
        <f>IF(OR(E9="a",E9="A"),E9,IF(AND('Encodage réponses Es'!$CO7="!",'Encodage réponses Es'!BC7=""),"!",IF('Encodage réponses Es'!BC7="","",'Encodage réponses Es'!BC7)))</f>
        <v/>
      </c>
      <c r="BH9" s="539" t="str">
        <f t="shared" si="10"/>
        <v/>
      </c>
      <c r="BI9" s="540"/>
      <c r="BJ9" s="97" t="str">
        <f>IF(OR(E9="a",E9="A"),E9,IF(AND('Encodage réponses Es'!$CO7="!",'Encodage réponses Es'!V7=""),"!",IF('Encodage réponses Es'!V7="","",'Encodage réponses Es'!V7)))</f>
        <v/>
      </c>
      <c r="BK9" s="83" t="str">
        <f>IF(OR(E9="a",E9="A"),E9,IF(AND('Encodage réponses Es'!$CO7="!",'Encodage réponses Es'!W7=""),"!",IF('Encodage réponses Es'!W7="","",'Encodage réponses Es'!W7)))</f>
        <v/>
      </c>
      <c r="BL9" s="83" t="str">
        <f>IF(OR(E9="a",E9="A"),E9,IF(AND('Encodage réponses Es'!$CO7="!",'Encodage réponses Es'!Y7=""),"!",IF('Encodage réponses Es'!Y7="","",'Encodage réponses Es'!Y7)))</f>
        <v/>
      </c>
      <c r="BM9" s="83" t="str">
        <f>IF(OR(E9="a",E9="A"),E9,IF(AND('Encodage réponses Es'!$CO7="!",'Encodage réponses Es'!AG7=""),"!",IF('Encodage réponses Es'!AG7="","",'Encodage réponses Es'!AG7)))</f>
        <v/>
      </c>
      <c r="BN9" s="83" t="str">
        <f>IF(OR(E9="a",E9="A"),E9,IF(AND('Encodage réponses Es'!$CO7="!",'Encodage réponses Es'!AH7=""),"!",IF('Encodage réponses Es'!AH7="","",'Encodage réponses Es'!AH7)))</f>
        <v/>
      </c>
      <c r="BO9" s="83" t="str">
        <f>IF(OR(E9="a",E9="A"),E9,IF(AND('Encodage réponses Es'!$CO7="!",'Encodage réponses Es'!AI7=""),"!",IF('Encodage réponses Es'!AI7="","",'Encodage réponses Es'!AI7)))</f>
        <v/>
      </c>
      <c r="BP9" s="119" t="str">
        <f>IF(OR(E9="a",E9="A"),E9,IF(AND('Encodage réponses Es'!$CO7="!",'Encodage réponses Es'!AL7=""),"!",IF('Encodage réponses Es'!AL7="","",'Encodage réponses Es'!AL7)))</f>
        <v/>
      </c>
      <c r="BQ9" s="573" t="str">
        <f t="shared" si="11"/>
        <v/>
      </c>
      <c r="BR9" s="574"/>
      <c r="BS9" s="93"/>
      <c r="BT9" s="84" t="str">
        <f>IF(OR(E9="a",E9="A"),E9,IF(AND('Encodage réponses Es'!$CO7="!",'Encodage réponses Es'!BD7=""),"!",IF('Encodage réponses Es'!BD7="","",'Encodage réponses Es'!BD7)))</f>
        <v/>
      </c>
      <c r="BU9" s="108" t="str">
        <f>IF(OR(E9="a",E9="A"),E9,IF(AND('Encodage réponses Es'!$CO7="!",'Encodage réponses Es'!BE7=""),"!",IF('Encodage réponses Es'!BE7="","",'Encodage réponses Es'!BE7)))</f>
        <v/>
      </c>
      <c r="BV9" s="109" t="str">
        <f>IF(OR(E9="a",E9="A"),E9,IF(AND('Encodage réponses Es'!$CO7="!",'Encodage réponses Es'!BF7=""),"!",IF('Encodage réponses Es'!BF7="","",'Encodage réponses Es'!BF7)))</f>
        <v/>
      </c>
      <c r="BW9" s="539" t="str">
        <f t="shared" si="12"/>
        <v/>
      </c>
      <c r="BX9" s="540"/>
      <c r="BY9" s="97" t="str">
        <f>IF(OR(E9="a",E9="A"),E9,IF(AND('Encodage réponses Es'!$CO7="!",'Encodage réponses Es'!BN7=""),"!",IF('Encodage réponses Es'!BN7="","",'Encodage réponses Es'!BN7)))</f>
        <v/>
      </c>
      <c r="BZ9" s="119" t="str">
        <f>IF(OR(E9="a",E9="A"),E9,IF(AND('Encodage réponses Es'!$CO7="!",'Encodage réponses Es'!BP7=""),"!",IF('Encodage réponses Es'!BP7="","",'Encodage réponses Es'!BP7)))</f>
        <v/>
      </c>
      <c r="CA9" s="573" t="str">
        <f t="shared" si="13"/>
        <v/>
      </c>
      <c r="CB9" s="574"/>
      <c r="CC9" s="185" t="str">
        <f>IF(OR(E9="a",E9="A"),E9,IF(AND('Encodage réponses Es'!$CO7="!",'Encodage réponses Es'!BO7=""),"!",IF('Encodage réponses Es'!BO7="","",'Encodage réponses Es'!BO7)))</f>
        <v/>
      </c>
      <c r="CD9" s="83" t="str">
        <f>IF(OR(E9="a",E9="A"),E9,IF(AND('Encodage réponses Es'!$CO7="!",'Encodage réponses Es'!BV7=""),"!",IF('Encodage réponses Es'!BV7="","",'Encodage réponses Es'!BV7)))</f>
        <v/>
      </c>
      <c r="CE9" s="83" t="str">
        <f>IF(OR(E9="a",E9="A"),E9,IF(AND('Encodage réponses Es'!$CO7="!",'Encodage réponses Es'!CE7=""),"!",IF('Encodage réponses Es'!CE7="","",'Encodage réponses Es'!CE7)))</f>
        <v/>
      </c>
      <c r="CF9" s="83" t="str">
        <f>IF(OR(E9="a",E9="A"),E9,IF(AND('Encodage réponses Es'!$CO7="!",'Encodage réponses Es'!CF7=""),"!",IF('Encodage réponses Es'!CF7="","",'Encodage réponses Es'!CF7)))</f>
        <v/>
      </c>
      <c r="CG9" s="83" t="str">
        <f>IF(OR(E9="a",E9="A"),E9,IF(AND('Encodage réponses Es'!$CO7="!",'Encodage réponses Es'!CG7=""),"!",IF('Encodage réponses Es'!CG7="","",'Encodage réponses Es'!CG7)))</f>
        <v/>
      </c>
      <c r="CH9" s="83" t="str">
        <f>IF(OR(E9="a",E9="A"),E9,IF(AND('Encodage réponses Es'!$CO7="!",'Encodage réponses Es'!CH7=""),"!",IF('Encodage réponses Es'!CH7="","",'Encodage réponses Es'!CH7)))</f>
        <v/>
      </c>
      <c r="CI9" s="83" t="str">
        <f>IF(OR(E9="a",E9="A"),E9,IF(AND('Encodage réponses Es'!$CO7="!",'Encodage réponses Es'!CI7=""),"!",IF('Encodage réponses Es'!CI7="","",'Encodage réponses Es'!CI7)))</f>
        <v/>
      </c>
      <c r="CJ9" s="119" t="str">
        <f>IF(OR(E9="a",E9="A"),E9,IF(AND('Encodage réponses Es'!$CO7="!",'Encodage réponses Es'!CJ7=""),"!",IF('Encodage réponses Es'!CJ7="","",'Encodage réponses Es'!CJ7)))</f>
        <v/>
      </c>
      <c r="CK9" s="539" t="str">
        <f t="shared" si="14"/>
        <v/>
      </c>
      <c r="CL9" s="540"/>
      <c r="CM9" s="97" t="str">
        <f>IF(OR(E9="a",E9="A"),E9,IF(AND('Encodage réponses Es'!$CO7="!",'Encodage réponses Es'!BQ7=""),"!",IF('Encodage réponses Es'!BQ7="","",'Encodage réponses Es'!BQ7)))</f>
        <v/>
      </c>
      <c r="CN9" s="83" t="str">
        <f>IF(OR(E9="a",E9="A"),E9,IF(AND('Encodage réponses Es'!$CO7="!",'Encodage réponses Es'!BR7=""),"!",IF('Encodage réponses Es'!BR7="","",'Encodage réponses Es'!BR7)))</f>
        <v/>
      </c>
      <c r="CO9" s="83" t="str">
        <f>IF(OR(E9="a",E9="A"),E9,IF(AND('Encodage réponses Es'!$CO7="!",'Encodage réponses Es'!BS7=""),"!",IF('Encodage réponses Es'!BS7="","",'Encodage réponses Es'!BS7)))</f>
        <v/>
      </c>
      <c r="CP9" s="83" t="str">
        <f>IF(OR(E9="a",E9="A"),E9,IF(AND('Encodage réponses Es'!$CO7="!",'Encodage réponses Es'!BT7=""),"!",IF('Encodage réponses Es'!BT7="","",'Encodage réponses Es'!BT7)))</f>
        <v/>
      </c>
      <c r="CQ9" s="83" t="str">
        <f>IF(OR(E9="a",E9="A"),E9,IF(AND('Encodage réponses Es'!$CO7="!",'Encodage réponses Es'!BU7=""),"!",IF('Encodage réponses Es'!BU7="","",'Encodage réponses Es'!BU7)))</f>
        <v/>
      </c>
      <c r="CR9" s="83" t="str">
        <f>IF(OR(E9="a",E9="A"),E9,IF(AND('Encodage réponses Es'!$CO7="!",'Encodage réponses Es'!BW7=""),"!",IF('Encodage réponses Es'!BW7="","",'Encodage réponses Es'!BW7)))</f>
        <v/>
      </c>
      <c r="CS9" s="119" t="str">
        <f>IF(OR(E9="a",E9="A"),E9,IF(AND('Encodage réponses Es'!$CO7="!",'Encodage réponses Es'!BX7=""),"!",IF('Encodage réponses Es'!BX7="","",'Encodage réponses Es'!BX7)))</f>
        <v/>
      </c>
      <c r="CT9" s="539" t="str">
        <f t="shared" si="15"/>
        <v/>
      </c>
      <c r="CU9" s="540"/>
      <c r="CV9" s="97" t="str">
        <f>IF(OR(AG9="a",AG9="A"),AG9,IF(AND('Encodage réponses Es'!$CO7="!",'Encodage réponses Es'!BI7=""),"!",IF('Encodage réponses Es'!BI7="","",'Encodage réponses Es'!BI7)))</f>
        <v/>
      </c>
      <c r="CW9" s="83" t="str">
        <f>IF(OR(E9="a",E9="A"),E9,IF(AND('Encodage réponses Es'!$CO7="!",'Encodage réponses Es'!BJ7=""),"!",IF('Encodage réponses Es'!BJ7="","",'Encodage réponses Es'!BJ7)))</f>
        <v/>
      </c>
      <c r="CX9" s="83" t="str">
        <f>IF(OR(E9="a",E9="A"),E9,IF(AND('Encodage réponses Es'!$CO7="!",'Encodage réponses Es'!BK7=""),"!",IF('Encodage réponses Es'!BK7="","",'Encodage réponses Es'!BK7)))</f>
        <v/>
      </c>
      <c r="CY9" s="83" t="str">
        <f>IF(OR(E9="a",E9="A"),E9,IF(AND('Encodage réponses Es'!$CO7="!",'Encodage réponses Es'!BL7=""),"!",IF('Encodage réponses Es'!BL7="","",'Encodage réponses Es'!BL7)))</f>
        <v/>
      </c>
      <c r="CZ9" s="83" t="str">
        <f>IF(OR(E9="a",E9="A"),E9,IF(AND('Encodage réponses Es'!$CO7="!",'Encodage réponses Es'!BM7=""),"!",IF('Encodage réponses Es'!BM7="","",'Encodage réponses Es'!BM7)))</f>
        <v/>
      </c>
      <c r="DA9" s="83" t="str">
        <f>IF(OR(E9="a",E9="A"),E9,IF(AND('Encodage réponses Es'!$CO7="!",'Encodage réponses Es'!BY7=""),"!",IF('Encodage réponses Es'!BY7="","",'Encodage réponses Es'!BY7)))</f>
        <v/>
      </c>
      <c r="DB9" s="83" t="str">
        <f>IF(OR(E9="a",E9="A"),E9,IF(AND('Encodage réponses Es'!$CO7="!",'Encodage réponses Es'!BZ7=""),"!",IF('Encodage réponses Es'!BZ7="","",'Encodage réponses Es'!BZ7)))</f>
        <v/>
      </c>
      <c r="DC9" s="83" t="str">
        <f>IF(OR(E9="a",E9="A"),E9,IF(AND('Encodage réponses Es'!$CO7="!",'Encodage réponses Es'!CA7=""),"!",IF('Encodage réponses Es'!CA7="","",'Encodage réponses Es'!CA7)))</f>
        <v/>
      </c>
      <c r="DD9" s="83" t="str">
        <f>IF(OR(E9="a",E9="A"),E9,IF(AND('Encodage réponses Es'!$CO7="!",'Encodage réponses Es'!CB7=""),"!",IF('Encodage réponses Es'!CB7="","",'Encodage réponses Es'!CB7)))</f>
        <v/>
      </c>
      <c r="DE9" s="83" t="str">
        <f>IF(OR(E9="a",E9="A"),E9,IF(AND('Encodage réponses Es'!$CO7="!",'Encodage réponses Es'!CC7=""),"!",IF('Encodage réponses Es'!CC7="","",'Encodage réponses Es'!CC7)))</f>
        <v/>
      </c>
      <c r="DF9" s="83" t="str">
        <f>IF(OR(E9="a",E9="A"),E9,IF(AND('Encodage réponses Es'!$CO7="!",'Encodage réponses Es'!CK7=""),"!",IF('Encodage réponses Es'!CK7="","",'Encodage réponses Es'!CK7)))</f>
        <v/>
      </c>
      <c r="DG9" s="83" t="str">
        <f>IF(OR(E9="a",E9="A"),E9,IF(AND('Encodage réponses Es'!$CO7="!",'Encodage réponses Es'!CL7=""),"!",IF('Encodage réponses Es'!CL7="","",'Encodage réponses Es'!CL7)))</f>
        <v/>
      </c>
      <c r="DH9" s="83" t="str">
        <f>IF(OR(E9="a",E9="A"),E9,IF(AND('Encodage réponses Es'!$CO7="!",'Encodage réponses Es'!CM7=""),"!",IF('Encodage réponses Es'!CM7="","",'Encodage réponses Es'!CM7)))</f>
        <v/>
      </c>
      <c r="DI9" s="119" t="str">
        <f>IF(OR(E9="a",E9="A"),E9,IF(AND('Encodage réponses Es'!$CO7="!",'Encodage réponses Es'!CN7=""),"!",IF('Encodage réponses Es'!CN7="","",'Encodage réponses Es'!CN7)))</f>
        <v/>
      </c>
      <c r="DJ9" s="539" t="str">
        <f t="shared" si="16"/>
        <v/>
      </c>
      <c r="DK9" s="540"/>
      <c r="DL9" s="97" t="str">
        <f>IF(OR(E9="a",E9="A"),E9,IF(AND('Encodage réponses Es'!$CO7="!",'Encodage réponses Es'!BG7=""),"!",IF('Encodage réponses Es'!BG7="","",'Encodage réponses Es'!BG7)))</f>
        <v/>
      </c>
      <c r="DM9" s="119" t="str">
        <f>IF(OR(E9="a",E9="A"),E9,IF(AND('Encodage réponses Es'!$CO7="!",'Encodage réponses Es'!BH7=""),"!",IF('Encodage réponses Es'!BH7="","",'Encodage réponses Es'!BH7)))</f>
        <v/>
      </c>
      <c r="DN9" s="539" t="str">
        <f t="shared" si="17"/>
        <v/>
      </c>
      <c r="DO9" s="540"/>
      <c r="DP9" s="381" t="str">
        <f>IF(OR(E9="a",E9="A"),E9,IF(AND('Encodage réponses Es'!$CO7="!",'Encodage réponses Es'!CD7=""),"!",IF('Encodage réponses Es'!CD7="","",'Encodage réponses Es'!CD7)))</f>
        <v/>
      </c>
      <c r="DQ9" s="539" t="str">
        <f t="shared" si="18"/>
        <v/>
      </c>
      <c r="DR9" s="540"/>
    </row>
    <row r="10" spans="1:122" ht="11.25" customHeight="1" x14ac:dyDescent="0.25">
      <c r="A10" s="516"/>
      <c r="B10" s="517"/>
      <c r="C10" s="11">
        <v>6</v>
      </c>
      <c r="D10" s="11" t="str">
        <f>IF('Encodage réponses Es'!F8=0,"",'Encodage réponses Es'!F8)</f>
        <v/>
      </c>
      <c r="E10" s="57" t="str">
        <f>IF('Encodage réponses Es'!J8="","",'Encodage réponses Es'!J8)</f>
        <v/>
      </c>
      <c r="F10" s="84" t="str">
        <f t="shared" si="2"/>
        <v/>
      </c>
      <c r="G10" s="54" t="str">
        <f t="shared" si="3"/>
        <v/>
      </c>
      <c r="H10" s="90"/>
      <c r="I10" s="84" t="str">
        <f t="shared" si="4"/>
        <v/>
      </c>
      <c r="J10" s="54" t="str">
        <f t="shared" si="5"/>
        <v/>
      </c>
      <c r="K10" s="126"/>
      <c r="L10" s="84" t="str">
        <f t="shared" si="0"/>
        <v/>
      </c>
      <c r="M10" s="54" t="str">
        <f t="shared" si="1"/>
        <v/>
      </c>
      <c r="N10" s="126"/>
      <c r="O10" s="84" t="str">
        <f>IF(OR(E10="a",E10="A"),E10,IF(AND('Encodage réponses Es'!$CO8="!",'Encodage réponses Es'!L8=""),"!",IF('Encodage réponses Es'!L8="","",'Encodage réponses Es'!L8)))</f>
        <v/>
      </c>
      <c r="P10" s="108" t="str">
        <f>IF(OR(E10="a",E10="A"),E10,IF(AND('Encodage réponses Es'!$CO8="!",'Encodage réponses Es'!M8=""),"!",IF('Encodage réponses Es'!M8="","",'Encodage réponses Es'!M8)))</f>
        <v/>
      </c>
      <c r="Q10" s="108" t="str">
        <f>IF(OR(E10="a",E10="A"),E10,IF(AND('Encodage réponses Es'!$CO8="!",'Encodage réponses Es'!N8=""),"!",IF('Encodage réponses Es'!N8="","",'Encodage réponses Es'!N8)))</f>
        <v/>
      </c>
      <c r="R10" s="108" t="str">
        <f>IF(OR(E10="a",E10="A"),E10,IF(AND('Encodage réponses Es'!$CO8="!",'Encodage réponses Es'!O8=""),"!",IF('Encodage réponses Es'!O8="","",'Encodage réponses Es'!O8)))</f>
        <v/>
      </c>
      <c r="S10" s="108" t="str">
        <f>IF(OR(E10="a",E10="A"),E10,IF(AND('Encodage réponses Es'!$CO8="!",'Encodage réponses Es'!R8=""),"!",IF('Encodage réponses Es'!R8="","",'Encodage réponses Es'!R8)))</f>
        <v/>
      </c>
      <c r="T10" s="108" t="str">
        <f>IF(OR(E10="a",E10="A"),E10,IF(AND('Encodage réponses Es'!$CO8="!",'Encodage réponses Es'!U8=""),"!",IF('Encodage réponses Es'!U8="","",'Encodage réponses Es'!U8)))</f>
        <v/>
      </c>
      <c r="U10" s="109" t="str">
        <f>IF(OR(E10="a",E10="A"),E10,IF(AND('Encodage réponses Es'!$CO8="!",'Encodage réponses Es'!X8=""),"!",IF('Encodage réponses Es'!X8="","",'Encodage réponses Es'!X8)))</f>
        <v/>
      </c>
      <c r="V10" s="595" t="str">
        <f t="shared" si="6"/>
        <v/>
      </c>
      <c r="W10" s="588"/>
      <c r="X10" s="84" t="str">
        <f>IF(OR(E10="a",E10="A"),E10,IF(AND('Encodage réponses Es'!$CO8="!",'Encodage réponses Es'!AE8=""),"!",IF('Encodage réponses Es'!AE8="","",'Encodage réponses Es'!AE8)))</f>
        <v/>
      </c>
      <c r="Y10" s="108" t="str">
        <f>IF(OR(E10="a",E10="A"),E10,IF(AND('Encodage réponses Es'!$CO8="!",'Encodage réponses Es'!AJ8=""),"!",IF('Encodage réponses Es'!AJ8="","",'Encodage réponses Es'!AJ8)))</f>
        <v/>
      </c>
      <c r="Z10" s="108" t="str">
        <f>IF(OR(E10="a",E10="A"),E10,IF(AND('Encodage réponses Es'!$CO8="!",'Encodage réponses Es'!AN8=""),"!",IF('Encodage réponses Es'!AN8="","",'Encodage réponses Es'!AN8)))</f>
        <v/>
      </c>
      <c r="AA10" s="108" t="str">
        <f>IF(OR(E10="a",E10="A"),E10,IF(AND('Encodage réponses Es'!$CO8="!",'Encodage réponses Es'!AS8=""),"!",IF('Encodage réponses Es'!AS8="","",'Encodage réponses Es'!AS8)))</f>
        <v/>
      </c>
      <c r="AB10" s="108" t="str">
        <f>IF(OR(E10="a",E10="A"),E10,IF(AND('Encodage réponses Es'!$CO8="!",'Encodage réponses Es'!AZ8=""),"!",IF('Encodage réponses Es'!AZ8="","",'Encodage réponses Es'!AZ8)))</f>
        <v/>
      </c>
      <c r="AC10" s="109" t="str">
        <f>IF(OR(E10="a",E10="A"),E10,IF(AND('Encodage réponses Es'!$CO8="!",'Encodage réponses Es'!BA8=""),"!",IF('Encodage réponses Es'!BA8="","",'Encodage réponses Es'!BA8)))</f>
        <v/>
      </c>
      <c r="AD10" s="573" t="str">
        <f t="shared" si="7"/>
        <v/>
      </c>
      <c r="AE10" s="588"/>
      <c r="AF10" s="97" t="str">
        <f>IF(OR(E10="a",E10="A"),E10,IF(AND('Encodage réponses Es'!$CO8="!",'Encodage réponses Es'!P8=""),"!",IF('Encodage réponses Es'!P8="","",'Encodage réponses Es'!P8)))</f>
        <v/>
      </c>
      <c r="AG10" s="83" t="str">
        <f>IF(OR(E10="a",E10="A"),E10,IF(AND('Encodage réponses Es'!$CO8="!",'Encodage réponses Es'!Q8=""),"!",IF('Encodage réponses Es'!Q8="","",'Encodage réponses Es'!Q8)))</f>
        <v/>
      </c>
      <c r="AH10" s="83" t="str">
        <f>IF(OR(E10="a",E10="A"),E10,IF(AND('Encodage réponses Es'!$CO8="!",'Encodage réponses Es'!AO8=""),"!",IF('Encodage réponses Es'!AO8="","",'Encodage réponses Es'!AO8)))</f>
        <v/>
      </c>
      <c r="AI10" s="83" t="str">
        <f>IF(OR(E10="a",E10="A"),E10,IF(AND('Encodage réponses Es'!$CO8="!",'Encodage réponses Es'!AP8=""),"!",IF('Encodage réponses Es'!AP8="","",'Encodage réponses Es'!AP8)))</f>
        <v/>
      </c>
      <c r="AJ10" s="83" t="str">
        <f>IF(OR(E10="a",E10="A"),E10,IF(AND('Encodage réponses Es'!$CO8="!",'Encodage réponses Es'!AQ8=""),"!",IF('Encodage réponses Es'!AQ8="","",'Encodage réponses Es'!AQ8)))</f>
        <v/>
      </c>
      <c r="AK10" s="95" t="str">
        <f>IF(OR(E10="a",E10="A"),E10,IF(AND('Encodage réponses Es'!$CO8="!",'Encodage réponses Es'!AR8=""),"!",IF('Encodage réponses Es'!AR8="","",'Encodage réponses Es'!AR8)))</f>
        <v/>
      </c>
      <c r="AL10" s="539" t="str">
        <f t="shared" si="8"/>
        <v/>
      </c>
      <c r="AM10" s="540"/>
      <c r="AN10" s="97" t="str">
        <f>IF(OR(E10="a",E10="A"),E10,IF(AND('Encodage réponses Es'!$CO8="!",'Encodage réponses Es'!S8=""),"!",IF('Encodage réponses Es'!S8="","",'Encodage réponses Es'!S8)))</f>
        <v/>
      </c>
      <c r="AO10" s="83" t="str">
        <f>IF(OR(E10="a",E10="A"),E10,IF(AND('Encodage réponses Es'!$CO8="!",'Encodage réponses Es'!T8=""),"!",IF('Encodage réponses Es'!T8="","",'Encodage réponses Es'!T8)))</f>
        <v/>
      </c>
      <c r="AP10" s="83" t="str">
        <f>IF(OR(E10="a",E10="A"),E10,IF(AND('Encodage réponses Es'!$CO8="!",'Encodage réponses Es'!Z8=""),"!",IF('Encodage réponses Es'!Z8="","",'Encodage réponses Es'!Z8)))</f>
        <v/>
      </c>
      <c r="AQ10" s="83" t="str">
        <f>IF(OR(E10="a",E10="A"),E10,IF(AND('Encodage réponses Es'!$CO8="!",'Encodage réponses Es'!AA8=""),"!",IF('Encodage réponses Es'!AA8="","",'Encodage réponses Es'!AA8)))</f>
        <v/>
      </c>
      <c r="AR10" s="83" t="str">
        <f>IF(OR(E10="a",E10="A"),E10,IF(AND('Encodage réponses Es'!$CO8="!",'Encodage réponses Es'!AB8=""),"!",IF('Encodage réponses Es'!AB8="","",'Encodage réponses Es'!AB8)))</f>
        <v/>
      </c>
      <c r="AS10" s="83" t="str">
        <f>IF(OR(E10="a",E10="A"),E10,IF(AND('Encodage réponses Es'!$CO8="!",'Encodage réponses Es'!AC8=""),"!",IF('Encodage réponses Es'!AC8="","",'Encodage réponses Es'!AC8)))</f>
        <v/>
      </c>
      <c r="AT10" s="83" t="str">
        <f>IF(OR(E10="a",E10="A"),E10,IF(AND('Encodage réponses Es'!$CO8="!",'Encodage réponses Es'!AD8=""),"!",IF('Encodage réponses Es'!AD8="","",'Encodage réponses Es'!AD8)))</f>
        <v/>
      </c>
      <c r="AU10" s="119" t="str">
        <f>IF(OR(E10="a",E10="A"),E10,IF(AND('Encodage réponses Es'!$CO8="!",'Encodage réponses Es'!AF8=""),"!",IF('Encodage réponses Es'!AF8="","",'Encodage réponses Es'!AF8)))</f>
        <v/>
      </c>
      <c r="AV10" s="573" t="str">
        <f t="shared" si="9"/>
        <v/>
      </c>
      <c r="AW10" s="588"/>
      <c r="AX10" s="97" t="str">
        <f>IF(OR(E10="a",E10="A"),E10,IF(AND('Encodage réponses Es'!$CO8="!",'Encodage réponses Es'!AK8=""),"!",IF('Encodage réponses Es'!AK8="","",'Encodage réponses Es'!AK8)))</f>
        <v/>
      </c>
      <c r="AY10" s="83" t="str">
        <f>IF(OR(E10="a",E10="A"),E10,IF(AND('Encodage réponses Es'!$CO8="!",'Encodage réponses Es'!AM8=""),"!",IF('Encodage réponses Es'!AM8="","",'Encodage réponses Es'!AM8)))</f>
        <v/>
      </c>
      <c r="AZ10" s="83" t="str">
        <f>IF(OR(E10="a",E10="A"),E10,IF(AND('Encodage réponses Es'!$CO8="!",'Encodage réponses Es'!AT8=""),"!",IF('Encodage réponses Es'!AT8="","",'Encodage réponses Es'!AT8)))</f>
        <v/>
      </c>
      <c r="BA10" s="83" t="str">
        <f>IF(OR(E10="a",E10="A"),E10,IF(AND('Encodage réponses Es'!$CO8="!",'Encodage réponses Es'!AU8=""),"!",IF('Encodage réponses Es'!AU8="","",'Encodage réponses Es'!AU8)))</f>
        <v/>
      </c>
      <c r="BB10" s="83" t="str">
        <f>IF(OR(E10="a",E10="A"),E10,IF(AND('Encodage réponses Es'!$CO8="!",'Encodage réponses Es'!AV8=""),"!",IF('Encodage réponses Es'!AV8="","",'Encodage réponses Es'!AV8)))</f>
        <v/>
      </c>
      <c r="BC10" s="83" t="str">
        <f>IF(OR(E10="a",E10="A"),E10,IF(AND('Encodage réponses Es'!$CO8="!",'Encodage réponses Es'!AW8=""),"!",IF('Encodage réponses Es'!AW8="","",'Encodage réponses Es'!AW8)))</f>
        <v/>
      </c>
      <c r="BD10" s="83" t="str">
        <f>IF(OR(E10="a",E10="A"),E10,IF(AND('Encodage réponses Es'!$CO8="!",'Encodage réponses Es'!AX8=""),"!",IF('Encodage réponses Es'!AX8="","",'Encodage réponses Es'!AX8)))</f>
        <v/>
      </c>
      <c r="BE10" s="83" t="str">
        <f>IF(OR(E10="a",E10="A"),E10,IF(AND('Encodage réponses Es'!$CO8="!",'Encodage réponses Es'!AY8=""),"!",IF('Encodage réponses Es'!AY8="","",'Encodage réponses Es'!AY8)))</f>
        <v/>
      </c>
      <c r="BF10" s="83" t="str">
        <f>IF(OR(E10="a",E10="A"),E10,IF(AND('Encodage réponses Es'!$CO8="!",'Encodage réponses Es'!BB8=""),"!",IF('Encodage réponses Es'!BB8="","",'Encodage réponses Es'!BB8)))</f>
        <v/>
      </c>
      <c r="BG10" s="119" t="str">
        <f>IF(OR(E10="a",E10="A"),E10,IF(AND('Encodage réponses Es'!$CO8="!",'Encodage réponses Es'!BC8=""),"!",IF('Encodage réponses Es'!BC8="","",'Encodage réponses Es'!BC8)))</f>
        <v/>
      </c>
      <c r="BH10" s="539" t="str">
        <f t="shared" si="10"/>
        <v/>
      </c>
      <c r="BI10" s="540"/>
      <c r="BJ10" s="97" t="str">
        <f>IF(OR(E10="a",E10="A"),E10,IF(AND('Encodage réponses Es'!$CO8="!",'Encodage réponses Es'!V8=""),"!",IF('Encodage réponses Es'!V8="","",'Encodage réponses Es'!V8)))</f>
        <v/>
      </c>
      <c r="BK10" s="83" t="str">
        <f>IF(OR(E10="a",E10="A"),E10,IF(AND('Encodage réponses Es'!$CO8="!",'Encodage réponses Es'!W8=""),"!",IF('Encodage réponses Es'!W8="","",'Encodage réponses Es'!W8)))</f>
        <v/>
      </c>
      <c r="BL10" s="83" t="str">
        <f>IF(OR(E10="a",E10="A"),E10,IF(AND('Encodage réponses Es'!$CO8="!",'Encodage réponses Es'!Y8=""),"!",IF('Encodage réponses Es'!Y8="","",'Encodage réponses Es'!Y8)))</f>
        <v/>
      </c>
      <c r="BM10" s="83" t="str">
        <f>IF(OR(E10="a",E10="A"),E10,IF(AND('Encodage réponses Es'!$CO8="!",'Encodage réponses Es'!AG8=""),"!",IF('Encodage réponses Es'!AG8="","",'Encodage réponses Es'!AG8)))</f>
        <v/>
      </c>
      <c r="BN10" s="83" t="str">
        <f>IF(OR(E10="a",E10="A"),E10,IF(AND('Encodage réponses Es'!$CO8="!",'Encodage réponses Es'!AH8=""),"!",IF('Encodage réponses Es'!AH8="","",'Encodage réponses Es'!AH8)))</f>
        <v/>
      </c>
      <c r="BO10" s="83" t="str">
        <f>IF(OR(E10="a",E10="A"),E10,IF(AND('Encodage réponses Es'!$CO8="!",'Encodage réponses Es'!AI8=""),"!",IF('Encodage réponses Es'!AI8="","",'Encodage réponses Es'!AI8)))</f>
        <v/>
      </c>
      <c r="BP10" s="119" t="str">
        <f>IF(OR(E10="a",E10="A"),E10,IF(AND('Encodage réponses Es'!$CO8="!",'Encodage réponses Es'!AL8=""),"!",IF('Encodage réponses Es'!AL8="","",'Encodage réponses Es'!AL8)))</f>
        <v/>
      </c>
      <c r="BQ10" s="573" t="str">
        <f t="shared" si="11"/>
        <v/>
      </c>
      <c r="BR10" s="574"/>
      <c r="BS10" s="93"/>
      <c r="BT10" s="84" t="str">
        <f>IF(OR(E10="a",E10="A"),E10,IF(AND('Encodage réponses Es'!$CO8="!",'Encodage réponses Es'!BD8=""),"!",IF('Encodage réponses Es'!BD8="","",'Encodage réponses Es'!BD8)))</f>
        <v/>
      </c>
      <c r="BU10" s="108" t="str">
        <f>IF(OR(E10="a",E10="A"),E10,IF(AND('Encodage réponses Es'!$CO8="!",'Encodage réponses Es'!BE8=""),"!",IF('Encodage réponses Es'!BE8="","",'Encodage réponses Es'!BE8)))</f>
        <v/>
      </c>
      <c r="BV10" s="109" t="str">
        <f>IF(OR(E10="a",E10="A"),E10,IF(AND('Encodage réponses Es'!$CO8="!",'Encodage réponses Es'!BF8=""),"!",IF('Encodage réponses Es'!BF8="","",'Encodage réponses Es'!BF8)))</f>
        <v/>
      </c>
      <c r="BW10" s="539" t="str">
        <f t="shared" si="12"/>
        <v/>
      </c>
      <c r="BX10" s="540"/>
      <c r="BY10" s="97" t="str">
        <f>IF(OR(E10="a",E10="A"),E10,IF(AND('Encodage réponses Es'!$CO8="!",'Encodage réponses Es'!BN8=""),"!",IF('Encodage réponses Es'!BN8="","",'Encodage réponses Es'!BN8)))</f>
        <v/>
      </c>
      <c r="BZ10" s="119" t="str">
        <f>IF(OR(E10="a",E10="A"),E10,IF(AND('Encodage réponses Es'!$CO8="!",'Encodage réponses Es'!BP8=""),"!",IF('Encodage réponses Es'!BP8="","",'Encodage réponses Es'!BP8)))</f>
        <v/>
      </c>
      <c r="CA10" s="573" t="str">
        <f t="shared" si="13"/>
        <v/>
      </c>
      <c r="CB10" s="574"/>
      <c r="CC10" s="185" t="str">
        <f>IF(OR(E10="a",E10="A"),E10,IF(AND('Encodage réponses Es'!$CO8="!",'Encodage réponses Es'!BO8=""),"!",IF('Encodage réponses Es'!BO8="","",'Encodage réponses Es'!BO8)))</f>
        <v/>
      </c>
      <c r="CD10" s="83" t="str">
        <f>IF(OR(E10="a",E10="A"),E10,IF(AND('Encodage réponses Es'!$CO8="!",'Encodage réponses Es'!BV8=""),"!",IF('Encodage réponses Es'!BV8="","",'Encodage réponses Es'!BV8)))</f>
        <v/>
      </c>
      <c r="CE10" s="83" t="str">
        <f>IF(OR(E10="a",E10="A"),E10,IF(AND('Encodage réponses Es'!$CO8="!",'Encodage réponses Es'!CE8=""),"!",IF('Encodage réponses Es'!CE8="","",'Encodage réponses Es'!CE8)))</f>
        <v/>
      </c>
      <c r="CF10" s="83" t="str">
        <f>IF(OR(E10="a",E10="A"),E10,IF(AND('Encodage réponses Es'!$CO8="!",'Encodage réponses Es'!CF8=""),"!",IF('Encodage réponses Es'!CF8="","",'Encodage réponses Es'!CF8)))</f>
        <v/>
      </c>
      <c r="CG10" s="83" t="str">
        <f>IF(OR(E10="a",E10="A"),E10,IF(AND('Encodage réponses Es'!$CO8="!",'Encodage réponses Es'!CG8=""),"!",IF('Encodage réponses Es'!CG8="","",'Encodage réponses Es'!CG8)))</f>
        <v/>
      </c>
      <c r="CH10" s="83" t="str">
        <f>IF(OR(E10="a",E10="A"),E10,IF(AND('Encodage réponses Es'!$CO8="!",'Encodage réponses Es'!CH8=""),"!",IF('Encodage réponses Es'!CH8="","",'Encodage réponses Es'!CH8)))</f>
        <v/>
      </c>
      <c r="CI10" s="83" t="str">
        <f>IF(OR(E10="a",E10="A"),E10,IF(AND('Encodage réponses Es'!$CO8="!",'Encodage réponses Es'!CI8=""),"!",IF('Encodage réponses Es'!CI8="","",'Encodage réponses Es'!CI8)))</f>
        <v/>
      </c>
      <c r="CJ10" s="119" t="str">
        <f>IF(OR(E10="a",E10="A"),E10,IF(AND('Encodage réponses Es'!$CO8="!",'Encodage réponses Es'!CJ8=""),"!",IF('Encodage réponses Es'!CJ8="","",'Encodage réponses Es'!CJ8)))</f>
        <v/>
      </c>
      <c r="CK10" s="539" t="str">
        <f t="shared" si="14"/>
        <v/>
      </c>
      <c r="CL10" s="540"/>
      <c r="CM10" s="97" t="str">
        <f>IF(OR(E10="a",E10="A"),E10,IF(AND('Encodage réponses Es'!$CO8="!",'Encodage réponses Es'!BQ8=""),"!",IF('Encodage réponses Es'!BQ8="","",'Encodage réponses Es'!BQ8)))</f>
        <v/>
      </c>
      <c r="CN10" s="83" t="str">
        <f>IF(OR(E10="a",E10="A"),E10,IF(AND('Encodage réponses Es'!$CO8="!",'Encodage réponses Es'!BR8=""),"!",IF('Encodage réponses Es'!BR8="","",'Encodage réponses Es'!BR8)))</f>
        <v/>
      </c>
      <c r="CO10" s="83" t="str">
        <f>IF(OR(E10="a",E10="A"),E10,IF(AND('Encodage réponses Es'!$CO8="!",'Encodage réponses Es'!BS8=""),"!",IF('Encodage réponses Es'!BS8="","",'Encodage réponses Es'!BS8)))</f>
        <v/>
      </c>
      <c r="CP10" s="83" t="str">
        <f>IF(OR(E10="a",E10="A"),E10,IF(AND('Encodage réponses Es'!$CO8="!",'Encodage réponses Es'!BT8=""),"!",IF('Encodage réponses Es'!BT8="","",'Encodage réponses Es'!BT8)))</f>
        <v/>
      </c>
      <c r="CQ10" s="83" t="str">
        <f>IF(OR(E10="a",E10="A"),E10,IF(AND('Encodage réponses Es'!$CO8="!",'Encodage réponses Es'!BU8=""),"!",IF('Encodage réponses Es'!BU8="","",'Encodage réponses Es'!BU8)))</f>
        <v/>
      </c>
      <c r="CR10" s="83" t="str">
        <f>IF(OR(E10="a",E10="A"),E10,IF(AND('Encodage réponses Es'!$CO8="!",'Encodage réponses Es'!BW8=""),"!",IF('Encodage réponses Es'!BW8="","",'Encodage réponses Es'!BW8)))</f>
        <v/>
      </c>
      <c r="CS10" s="119" t="str">
        <f>IF(OR(E10="a",E10="A"),E10,IF(AND('Encodage réponses Es'!$CO8="!",'Encodage réponses Es'!BX8=""),"!",IF('Encodage réponses Es'!BX8="","",'Encodage réponses Es'!BX8)))</f>
        <v/>
      </c>
      <c r="CT10" s="539" t="str">
        <f t="shared" si="15"/>
        <v/>
      </c>
      <c r="CU10" s="540"/>
      <c r="CV10" s="97" t="str">
        <f>IF(OR(AG10="a",AG10="A"),AG10,IF(AND('Encodage réponses Es'!$CO8="!",'Encodage réponses Es'!BI8=""),"!",IF('Encodage réponses Es'!BI8="","",'Encodage réponses Es'!BI8)))</f>
        <v/>
      </c>
      <c r="CW10" s="83" t="str">
        <f>IF(OR(E10="a",E10="A"),E10,IF(AND('Encodage réponses Es'!$CO8="!",'Encodage réponses Es'!BJ8=""),"!",IF('Encodage réponses Es'!BJ8="","",'Encodage réponses Es'!BJ8)))</f>
        <v/>
      </c>
      <c r="CX10" s="83" t="str">
        <f>IF(OR(E10="a",E10="A"),E10,IF(AND('Encodage réponses Es'!$CO8="!",'Encodage réponses Es'!BK8=""),"!",IF('Encodage réponses Es'!BK8="","",'Encodage réponses Es'!BK8)))</f>
        <v/>
      </c>
      <c r="CY10" s="83" t="str">
        <f>IF(OR(E10="a",E10="A"),E10,IF(AND('Encodage réponses Es'!$CO8="!",'Encodage réponses Es'!BL8=""),"!",IF('Encodage réponses Es'!BL8="","",'Encodage réponses Es'!BL8)))</f>
        <v/>
      </c>
      <c r="CZ10" s="83" t="str">
        <f>IF(OR(E10="a",E10="A"),E10,IF(AND('Encodage réponses Es'!$CO8="!",'Encodage réponses Es'!BM8=""),"!",IF('Encodage réponses Es'!BM8="","",'Encodage réponses Es'!BM8)))</f>
        <v/>
      </c>
      <c r="DA10" s="83" t="str">
        <f>IF(OR(E10="a",E10="A"),E10,IF(AND('Encodage réponses Es'!$CO8="!",'Encodage réponses Es'!BY8=""),"!",IF('Encodage réponses Es'!BY8="","",'Encodage réponses Es'!BY8)))</f>
        <v/>
      </c>
      <c r="DB10" s="83" t="str">
        <f>IF(OR(E10="a",E10="A"),E10,IF(AND('Encodage réponses Es'!$CO8="!",'Encodage réponses Es'!BZ8=""),"!",IF('Encodage réponses Es'!BZ8="","",'Encodage réponses Es'!BZ8)))</f>
        <v/>
      </c>
      <c r="DC10" s="83" t="str">
        <f>IF(OR(E10="a",E10="A"),E10,IF(AND('Encodage réponses Es'!$CO8="!",'Encodage réponses Es'!CA8=""),"!",IF('Encodage réponses Es'!CA8="","",'Encodage réponses Es'!CA8)))</f>
        <v/>
      </c>
      <c r="DD10" s="83" t="str">
        <f>IF(OR(E10="a",E10="A"),E10,IF(AND('Encodage réponses Es'!$CO8="!",'Encodage réponses Es'!CB8=""),"!",IF('Encodage réponses Es'!CB8="","",'Encodage réponses Es'!CB8)))</f>
        <v/>
      </c>
      <c r="DE10" s="83" t="str">
        <f>IF(OR(E10="a",E10="A"),E10,IF(AND('Encodage réponses Es'!$CO8="!",'Encodage réponses Es'!CC8=""),"!",IF('Encodage réponses Es'!CC8="","",'Encodage réponses Es'!CC8)))</f>
        <v/>
      </c>
      <c r="DF10" s="83" t="str">
        <f>IF(OR(E10="a",E10="A"),E10,IF(AND('Encodage réponses Es'!$CO8="!",'Encodage réponses Es'!CK8=""),"!",IF('Encodage réponses Es'!CK8="","",'Encodage réponses Es'!CK8)))</f>
        <v/>
      </c>
      <c r="DG10" s="83" t="str">
        <f>IF(OR(E10="a",E10="A"),E10,IF(AND('Encodage réponses Es'!$CO8="!",'Encodage réponses Es'!CL8=""),"!",IF('Encodage réponses Es'!CL8="","",'Encodage réponses Es'!CL8)))</f>
        <v/>
      </c>
      <c r="DH10" s="83" t="str">
        <f>IF(OR(E10="a",E10="A"),E10,IF(AND('Encodage réponses Es'!$CO8="!",'Encodage réponses Es'!CM8=""),"!",IF('Encodage réponses Es'!CM8="","",'Encodage réponses Es'!CM8)))</f>
        <v/>
      </c>
      <c r="DI10" s="119" t="str">
        <f>IF(OR(E10="a",E10="A"),E10,IF(AND('Encodage réponses Es'!$CO8="!",'Encodage réponses Es'!CN8=""),"!",IF('Encodage réponses Es'!CN8="","",'Encodage réponses Es'!CN8)))</f>
        <v/>
      </c>
      <c r="DJ10" s="539" t="str">
        <f t="shared" si="16"/>
        <v/>
      </c>
      <c r="DK10" s="540"/>
      <c r="DL10" s="97" t="str">
        <f>IF(OR(E10="a",E10="A"),E10,IF(AND('Encodage réponses Es'!$CO8="!",'Encodage réponses Es'!BG8=""),"!",IF('Encodage réponses Es'!BG8="","",'Encodage réponses Es'!BG8)))</f>
        <v/>
      </c>
      <c r="DM10" s="119" t="str">
        <f>IF(OR(E10="a",E10="A"),E10,IF(AND('Encodage réponses Es'!$CO8="!",'Encodage réponses Es'!BH8=""),"!",IF('Encodage réponses Es'!BH8="","",'Encodage réponses Es'!BH8)))</f>
        <v/>
      </c>
      <c r="DN10" s="539" t="str">
        <f t="shared" si="17"/>
        <v/>
      </c>
      <c r="DO10" s="540"/>
      <c r="DP10" s="381" t="str">
        <f>IF(OR(E10="a",E10="A"),E10,IF(AND('Encodage réponses Es'!$CO8="!",'Encodage réponses Es'!CD8=""),"!",IF('Encodage réponses Es'!CD8="","",'Encodage réponses Es'!CD8)))</f>
        <v/>
      </c>
      <c r="DQ10" s="539" t="str">
        <f t="shared" si="18"/>
        <v/>
      </c>
      <c r="DR10" s="540"/>
    </row>
    <row r="11" spans="1:122" ht="11.25" customHeight="1" x14ac:dyDescent="0.25">
      <c r="A11" s="516"/>
      <c r="B11" s="517"/>
      <c r="C11" s="11">
        <v>7</v>
      </c>
      <c r="D11" s="11" t="str">
        <f>IF('Encodage réponses Es'!F9=0,"",'Encodage réponses Es'!F9)</f>
        <v/>
      </c>
      <c r="E11" s="57" t="str">
        <f>IF('Encodage réponses Es'!J9="","",'Encodage réponses Es'!J9)</f>
        <v/>
      </c>
      <c r="F11" s="84" t="str">
        <f t="shared" si="2"/>
        <v/>
      </c>
      <c r="G11" s="54" t="str">
        <f t="shared" si="3"/>
        <v/>
      </c>
      <c r="H11" s="90"/>
      <c r="I11" s="84" t="str">
        <f t="shared" si="4"/>
        <v/>
      </c>
      <c r="J11" s="54" t="str">
        <f t="shared" si="5"/>
        <v/>
      </c>
      <c r="K11" s="126"/>
      <c r="L11" s="84" t="str">
        <f t="shared" si="0"/>
        <v/>
      </c>
      <c r="M11" s="54" t="str">
        <f t="shared" si="1"/>
        <v/>
      </c>
      <c r="N11" s="126"/>
      <c r="O11" s="84" t="str">
        <f>IF(OR(E11="a",E11="A"),E11,IF(AND('Encodage réponses Es'!$CO9="!",'Encodage réponses Es'!L9=""),"!",IF('Encodage réponses Es'!L9="","",'Encodage réponses Es'!L9)))</f>
        <v/>
      </c>
      <c r="P11" s="108" t="str">
        <f>IF(OR(E11="a",E11="A"),E11,IF(AND('Encodage réponses Es'!$CO9="!",'Encodage réponses Es'!M9=""),"!",IF('Encodage réponses Es'!M9="","",'Encodage réponses Es'!M9)))</f>
        <v/>
      </c>
      <c r="Q11" s="108" t="str">
        <f>IF(OR(E11="a",E11="A"),E11,IF(AND('Encodage réponses Es'!$CO9="!",'Encodage réponses Es'!N9=""),"!",IF('Encodage réponses Es'!N9="","",'Encodage réponses Es'!N9)))</f>
        <v/>
      </c>
      <c r="R11" s="108" t="str">
        <f>IF(OR(E11="a",E11="A"),E11,IF(AND('Encodage réponses Es'!$CO9="!",'Encodage réponses Es'!O9=""),"!",IF('Encodage réponses Es'!O9="","",'Encodage réponses Es'!O9)))</f>
        <v/>
      </c>
      <c r="S11" s="108" t="str">
        <f>IF(OR(E11="a",E11="A"),E11,IF(AND('Encodage réponses Es'!$CO9="!",'Encodage réponses Es'!R9=""),"!",IF('Encodage réponses Es'!R9="","",'Encodage réponses Es'!R9)))</f>
        <v/>
      </c>
      <c r="T11" s="108" t="str">
        <f>IF(OR(E11="a",E11="A"),E11,IF(AND('Encodage réponses Es'!$CO9="!",'Encodage réponses Es'!U9=""),"!",IF('Encodage réponses Es'!U9="","",'Encodage réponses Es'!U9)))</f>
        <v/>
      </c>
      <c r="U11" s="109" t="str">
        <f>IF(OR(E11="a",E11="A"),E11,IF(AND('Encodage réponses Es'!$CO9="!",'Encodage réponses Es'!X9=""),"!",IF('Encodage réponses Es'!X9="","",'Encodage réponses Es'!X9)))</f>
        <v/>
      </c>
      <c r="V11" s="595" t="str">
        <f t="shared" si="6"/>
        <v/>
      </c>
      <c r="W11" s="588"/>
      <c r="X11" s="84" t="str">
        <f>IF(OR(E11="a",E11="A"),E11,IF(AND('Encodage réponses Es'!$CO9="!",'Encodage réponses Es'!AE9=""),"!",IF('Encodage réponses Es'!AE9="","",'Encodage réponses Es'!AE9)))</f>
        <v/>
      </c>
      <c r="Y11" s="108" t="str">
        <f>IF(OR(E11="a",E11="A"),E11,IF(AND('Encodage réponses Es'!$CO9="!",'Encodage réponses Es'!AJ9=""),"!",IF('Encodage réponses Es'!AJ9="","",'Encodage réponses Es'!AJ9)))</f>
        <v/>
      </c>
      <c r="Z11" s="108" t="str">
        <f>IF(OR(E11="a",E11="A"),E11,IF(AND('Encodage réponses Es'!$CO9="!",'Encodage réponses Es'!AN9=""),"!",IF('Encodage réponses Es'!AN9="","",'Encodage réponses Es'!AN9)))</f>
        <v/>
      </c>
      <c r="AA11" s="108" t="str">
        <f>IF(OR(E11="a",E11="A"),E11,IF(AND('Encodage réponses Es'!$CO9="!",'Encodage réponses Es'!AS9=""),"!",IF('Encodage réponses Es'!AS9="","",'Encodage réponses Es'!AS9)))</f>
        <v/>
      </c>
      <c r="AB11" s="108" t="str">
        <f>IF(OR(E11="a",E11="A"),E11,IF(AND('Encodage réponses Es'!$CO9="!",'Encodage réponses Es'!AZ9=""),"!",IF('Encodage réponses Es'!AZ9="","",'Encodage réponses Es'!AZ9)))</f>
        <v/>
      </c>
      <c r="AC11" s="109" t="str">
        <f>IF(OR(E11="a",E11="A"),E11,IF(AND('Encodage réponses Es'!$CO9="!",'Encodage réponses Es'!BA9=""),"!",IF('Encodage réponses Es'!BA9="","",'Encodage réponses Es'!BA9)))</f>
        <v/>
      </c>
      <c r="AD11" s="573" t="str">
        <f t="shared" si="7"/>
        <v/>
      </c>
      <c r="AE11" s="588"/>
      <c r="AF11" s="97" t="str">
        <f>IF(OR(E11="a",E11="A"),E11,IF(AND('Encodage réponses Es'!$CO9="!",'Encodage réponses Es'!P9=""),"!",IF('Encodage réponses Es'!P9="","",'Encodage réponses Es'!P9)))</f>
        <v/>
      </c>
      <c r="AG11" s="83" t="str">
        <f>IF(OR(E11="a",E11="A"),E11,IF(AND('Encodage réponses Es'!$CO9="!",'Encodage réponses Es'!Q9=""),"!",IF('Encodage réponses Es'!Q9="","",'Encodage réponses Es'!Q9)))</f>
        <v/>
      </c>
      <c r="AH11" s="83" t="str">
        <f>IF(OR(E11="a",E11="A"),E11,IF(AND('Encodage réponses Es'!$CO9="!",'Encodage réponses Es'!AO9=""),"!",IF('Encodage réponses Es'!AO9="","",'Encodage réponses Es'!AO9)))</f>
        <v/>
      </c>
      <c r="AI11" s="83" t="str">
        <f>IF(OR(E11="a",E11="A"),E11,IF(AND('Encodage réponses Es'!$CO9="!",'Encodage réponses Es'!AP9=""),"!",IF('Encodage réponses Es'!AP9="","",'Encodage réponses Es'!AP9)))</f>
        <v/>
      </c>
      <c r="AJ11" s="83" t="str">
        <f>IF(OR(E11="a",E11="A"),E11,IF(AND('Encodage réponses Es'!$CO9="!",'Encodage réponses Es'!AQ9=""),"!",IF('Encodage réponses Es'!AQ9="","",'Encodage réponses Es'!AQ9)))</f>
        <v/>
      </c>
      <c r="AK11" s="95" t="str">
        <f>IF(OR(E11="a",E11="A"),E11,IF(AND('Encodage réponses Es'!$CO9="!",'Encodage réponses Es'!AR9=""),"!",IF('Encodage réponses Es'!AR9="","",'Encodage réponses Es'!AR9)))</f>
        <v/>
      </c>
      <c r="AL11" s="539" t="str">
        <f t="shared" si="8"/>
        <v/>
      </c>
      <c r="AM11" s="540"/>
      <c r="AN11" s="97" t="str">
        <f>IF(OR(E11="a",E11="A"),E11,IF(AND('Encodage réponses Es'!$CO9="!",'Encodage réponses Es'!S9=""),"!",IF('Encodage réponses Es'!S9="","",'Encodage réponses Es'!S9)))</f>
        <v/>
      </c>
      <c r="AO11" s="83" t="str">
        <f>IF(OR(E11="a",E11="A"),E11,IF(AND('Encodage réponses Es'!$CO9="!",'Encodage réponses Es'!T9=""),"!",IF('Encodage réponses Es'!T9="","",'Encodage réponses Es'!T9)))</f>
        <v/>
      </c>
      <c r="AP11" s="83" t="str">
        <f>IF(OR(E11="a",E11="A"),E11,IF(AND('Encodage réponses Es'!$CO9="!",'Encodage réponses Es'!Z9=""),"!",IF('Encodage réponses Es'!Z9="","",'Encodage réponses Es'!Z9)))</f>
        <v/>
      </c>
      <c r="AQ11" s="83" t="str">
        <f>IF(OR(E11="a",E11="A"),E11,IF(AND('Encodage réponses Es'!$CO9="!",'Encodage réponses Es'!AA9=""),"!",IF('Encodage réponses Es'!AA9="","",'Encodage réponses Es'!AA9)))</f>
        <v/>
      </c>
      <c r="AR11" s="83" t="str">
        <f>IF(OR(E11="a",E11="A"),E11,IF(AND('Encodage réponses Es'!$CO9="!",'Encodage réponses Es'!AB9=""),"!",IF('Encodage réponses Es'!AB9="","",'Encodage réponses Es'!AB9)))</f>
        <v/>
      </c>
      <c r="AS11" s="83" t="str">
        <f>IF(OR(E11="a",E11="A"),E11,IF(AND('Encodage réponses Es'!$CO9="!",'Encodage réponses Es'!AC9=""),"!",IF('Encodage réponses Es'!AC9="","",'Encodage réponses Es'!AC9)))</f>
        <v/>
      </c>
      <c r="AT11" s="83" t="str">
        <f>IF(OR(E11="a",E11="A"),E11,IF(AND('Encodage réponses Es'!$CO9="!",'Encodage réponses Es'!AD9=""),"!",IF('Encodage réponses Es'!AD9="","",'Encodage réponses Es'!AD9)))</f>
        <v/>
      </c>
      <c r="AU11" s="119" t="str">
        <f>IF(OR(E11="a",E11="A"),E11,IF(AND('Encodage réponses Es'!$CO9="!",'Encodage réponses Es'!AF9=""),"!",IF('Encodage réponses Es'!AF9="","",'Encodage réponses Es'!AF9)))</f>
        <v/>
      </c>
      <c r="AV11" s="573" t="str">
        <f t="shared" si="9"/>
        <v/>
      </c>
      <c r="AW11" s="588"/>
      <c r="AX11" s="97" t="str">
        <f>IF(OR(E11="a",E11="A"),E11,IF(AND('Encodage réponses Es'!$CO9="!",'Encodage réponses Es'!AK9=""),"!",IF('Encodage réponses Es'!AK9="","",'Encodage réponses Es'!AK9)))</f>
        <v/>
      </c>
      <c r="AY11" s="83" t="str">
        <f>IF(OR(E11="a",E11="A"),E11,IF(AND('Encodage réponses Es'!$CO9="!",'Encodage réponses Es'!AM9=""),"!",IF('Encodage réponses Es'!AM9="","",'Encodage réponses Es'!AM9)))</f>
        <v/>
      </c>
      <c r="AZ11" s="83" t="str">
        <f>IF(OR(E11="a",E11="A"),E11,IF(AND('Encodage réponses Es'!$CO9="!",'Encodage réponses Es'!AT9=""),"!",IF('Encodage réponses Es'!AT9="","",'Encodage réponses Es'!AT9)))</f>
        <v/>
      </c>
      <c r="BA11" s="83" t="str">
        <f>IF(OR(E11="a",E11="A"),E11,IF(AND('Encodage réponses Es'!$CO9="!",'Encodage réponses Es'!AU9=""),"!",IF('Encodage réponses Es'!AU9="","",'Encodage réponses Es'!AU9)))</f>
        <v/>
      </c>
      <c r="BB11" s="83" t="str">
        <f>IF(OR(E11="a",E11="A"),E11,IF(AND('Encodage réponses Es'!$CO9="!",'Encodage réponses Es'!AV9=""),"!",IF('Encodage réponses Es'!AV9="","",'Encodage réponses Es'!AV9)))</f>
        <v/>
      </c>
      <c r="BC11" s="83" t="str">
        <f>IF(OR(E11="a",E11="A"),E11,IF(AND('Encodage réponses Es'!$CO9="!",'Encodage réponses Es'!AW9=""),"!",IF('Encodage réponses Es'!AW9="","",'Encodage réponses Es'!AW9)))</f>
        <v/>
      </c>
      <c r="BD11" s="83" t="str">
        <f>IF(OR(E11="a",E11="A"),E11,IF(AND('Encodage réponses Es'!$CO9="!",'Encodage réponses Es'!AX9=""),"!",IF('Encodage réponses Es'!AX9="","",'Encodage réponses Es'!AX9)))</f>
        <v/>
      </c>
      <c r="BE11" s="83" t="str">
        <f>IF(OR(E11="a",E11="A"),E11,IF(AND('Encodage réponses Es'!$CO9="!",'Encodage réponses Es'!AY9=""),"!",IF('Encodage réponses Es'!AY9="","",'Encodage réponses Es'!AY9)))</f>
        <v/>
      </c>
      <c r="BF11" s="83" t="str">
        <f>IF(OR(E11="a",E11="A"),E11,IF(AND('Encodage réponses Es'!$CO9="!",'Encodage réponses Es'!BB9=""),"!",IF('Encodage réponses Es'!BB9="","",'Encodage réponses Es'!BB9)))</f>
        <v/>
      </c>
      <c r="BG11" s="119" t="str">
        <f>IF(OR(E11="a",E11="A"),E11,IF(AND('Encodage réponses Es'!$CO9="!",'Encodage réponses Es'!BC9=""),"!",IF('Encodage réponses Es'!BC9="","",'Encodage réponses Es'!BC9)))</f>
        <v/>
      </c>
      <c r="BH11" s="539" t="str">
        <f t="shared" si="10"/>
        <v/>
      </c>
      <c r="BI11" s="540"/>
      <c r="BJ11" s="97" t="str">
        <f>IF(OR(E11="a",E11="A"),E11,IF(AND('Encodage réponses Es'!$CO9="!",'Encodage réponses Es'!V9=""),"!",IF('Encodage réponses Es'!V9="","",'Encodage réponses Es'!V9)))</f>
        <v/>
      </c>
      <c r="BK11" s="83" t="str">
        <f>IF(OR(E11="a",E11="A"),E11,IF(AND('Encodage réponses Es'!$CO9="!",'Encodage réponses Es'!W9=""),"!",IF('Encodage réponses Es'!W9="","",'Encodage réponses Es'!W9)))</f>
        <v/>
      </c>
      <c r="BL11" s="83" t="str">
        <f>IF(OR(E11="a",E11="A"),E11,IF(AND('Encodage réponses Es'!$CO9="!",'Encodage réponses Es'!Y9=""),"!",IF('Encodage réponses Es'!Y9="","",'Encodage réponses Es'!Y9)))</f>
        <v/>
      </c>
      <c r="BM11" s="83" t="str">
        <f>IF(OR(E11="a",E11="A"),E11,IF(AND('Encodage réponses Es'!$CO9="!",'Encodage réponses Es'!AG9=""),"!",IF('Encodage réponses Es'!AG9="","",'Encodage réponses Es'!AG9)))</f>
        <v/>
      </c>
      <c r="BN11" s="83" t="str">
        <f>IF(OR(E11="a",E11="A"),E11,IF(AND('Encodage réponses Es'!$CO9="!",'Encodage réponses Es'!AH9=""),"!",IF('Encodage réponses Es'!AH9="","",'Encodage réponses Es'!AH9)))</f>
        <v/>
      </c>
      <c r="BO11" s="83" t="str">
        <f>IF(OR(E11="a",E11="A"),E11,IF(AND('Encodage réponses Es'!$CO9="!",'Encodage réponses Es'!AI9=""),"!",IF('Encodage réponses Es'!AI9="","",'Encodage réponses Es'!AI9)))</f>
        <v/>
      </c>
      <c r="BP11" s="119" t="str">
        <f>IF(OR(E11="a",E11="A"),E11,IF(AND('Encodage réponses Es'!$CO9="!",'Encodage réponses Es'!AL9=""),"!",IF('Encodage réponses Es'!AL9="","",'Encodage réponses Es'!AL9)))</f>
        <v/>
      </c>
      <c r="BQ11" s="573" t="str">
        <f t="shared" si="11"/>
        <v/>
      </c>
      <c r="BR11" s="574"/>
      <c r="BS11" s="93"/>
      <c r="BT11" s="84" t="str">
        <f>IF(OR(E11="a",E11="A"),E11,IF(AND('Encodage réponses Es'!$CO9="!",'Encodage réponses Es'!BD9=""),"!",IF('Encodage réponses Es'!BD9="","",'Encodage réponses Es'!BD9)))</f>
        <v/>
      </c>
      <c r="BU11" s="108" t="str">
        <f>IF(OR(E11="a",E11="A"),E11,IF(AND('Encodage réponses Es'!$CO9="!",'Encodage réponses Es'!BE9=""),"!",IF('Encodage réponses Es'!BE9="","",'Encodage réponses Es'!BE9)))</f>
        <v/>
      </c>
      <c r="BV11" s="109" t="str">
        <f>IF(OR(E11="a",E11="A"),E11,IF(AND('Encodage réponses Es'!$CO9="!",'Encodage réponses Es'!BF9=""),"!",IF('Encodage réponses Es'!BF9="","",'Encodage réponses Es'!BF9)))</f>
        <v/>
      </c>
      <c r="BW11" s="539" t="str">
        <f t="shared" si="12"/>
        <v/>
      </c>
      <c r="BX11" s="540"/>
      <c r="BY11" s="97" t="str">
        <f>IF(OR(E11="a",E11="A"),E11,IF(AND('Encodage réponses Es'!$CO9="!",'Encodage réponses Es'!BN9=""),"!",IF('Encodage réponses Es'!BN9="","",'Encodage réponses Es'!BN9)))</f>
        <v/>
      </c>
      <c r="BZ11" s="119" t="str">
        <f>IF(OR(E11="a",E11="A"),E11,IF(AND('Encodage réponses Es'!$CO9="!",'Encodage réponses Es'!BP9=""),"!",IF('Encodage réponses Es'!BP9="","",'Encodage réponses Es'!BP9)))</f>
        <v/>
      </c>
      <c r="CA11" s="573" t="str">
        <f t="shared" si="13"/>
        <v/>
      </c>
      <c r="CB11" s="574"/>
      <c r="CC11" s="185" t="str">
        <f>IF(OR(E11="a",E11="A"),E11,IF(AND('Encodage réponses Es'!$CO9="!",'Encodage réponses Es'!BO9=""),"!",IF('Encodage réponses Es'!BO9="","",'Encodage réponses Es'!BO9)))</f>
        <v/>
      </c>
      <c r="CD11" s="83" t="str">
        <f>IF(OR(E11="a",E11="A"),E11,IF(AND('Encodage réponses Es'!$CO9="!",'Encodage réponses Es'!BV9=""),"!",IF('Encodage réponses Es'!BV9="","",'Encodage réponses Es'!BV9)))</f>
        <v/>
      </c>
      <c r="CE11" s="83" t="str">
        <f>IF(OR(E11="a",E11="A"),E11,IF(AND('Encodage réponses Es'!$CO9="!",'Encodage réponses Es'!CE9=""),"!",IF('Encodage réponses Es'!CE9="","",'Encodage réponses Es'!CE9)))</f>
        <v/>
      </c>
      <c r="CF11" s="83" t="str">
        <f>IF(OR(E11="a",E11="A"),E11,IF(AND('Encodage réponses Es'!$CO9="!",'Encodage réponses Es'!CF9=""),"!",IF('Encodage réponses Es'!CF9="","",'Encodage réponses Es'!CF9)))</f>
        <v/>
      </c>
      <c r="CG11" s="83" t="str">
        <f>IF(OR(E11="a",E11="A"),E11,IF(AND('Encodage réponses Es'!$CO9="!",'Encodage réponses Es'!CG9=""),"!",IF('Encodage réponses Es'!CG9="","",'Encodage réponses Es'!CG9)))</f>
        <v/>
      </c>
      <c r="CH11" s="83" t="str">
        <f>IF(OR(E11="a",E11="A"),E11,IF(AND('Encodage réponses Es'!$CO9="!",'Encodage réponses Es'!CH9=""),"!",IF('Encodage réponses Es'!CH9="","",'Encodage réponses Es'!CH9)))</f>
        <v/>
      </c>
      <c r="CI11" s="83" t="str">
        <f>IF(OR(E11="a",E11="A"),E11,IF(AND('Encodage réponses Es'!$CO9="!",'Encodage réponses Es'!CI9=""),"!",IF('Encodage réponses Es'!CI9="","",'Encodage réponses Es'!CI9)))</f>
        <v/>
      </c>
      <c r="CJ11" s="119" t="str">
        <f>IF(OR(E11="a",E11="A"),E11,IF(AND('Encodage réponses Es'!$CO9="!",'Encodage réponses Es'!CJ9=""),"!",IF('Encodage réponses Es'!CJ9="","",'Encodage réponses Es'!CJ9)))</f>
        <v/>
      </c>
      <c r="CK11" s="539" t="str">
        <f t="shared" si="14"/>
        <v/>
      </c>
      <c r="CL11" s="540"/>
      <c r="CM11" s="97" t="str">
        <f>IF(OR(E11="a",E11="A"),E11,IF(AND('Encodage réponses Es'!$CO9="!",'Encodage réponses Es'!BQ9=""),"!",IF('Encodage réponses Es'!BQ9="","",'Encodage réponses Es'!BQ9)))</f>
        <v/>
      </c>
      <c r="CN11" s="83" t="str">
        <f>IF(OR(E11="a",E11="A"),E11,IF(AND('Encodage réponses Es'!$CO9="!",'Encodage réponses Es'!BR9=""),"!",IF('Encodage réponses Es'!BR9="","",'Encodage réponses Es'!BR9)))</f>
        <v/>
      </c>
      <c r="CO11" s="83" t="str">
        <f>IF(OR(E11="a",E11="A"),E11,IF(AND('Encodage réponses Es'!$CO9="!",'Encodage réponses Es'!BS9=""),"!",IF('Encodage réponses Es'!BS9="","",'Encodage réponses Es'!BS9)))</f>
        <v/>
      </c>
      <c r="CP11" s="83" t="str">
        <f>IF(OR(E11="a",E11="A"),E11,IF(AND('Encodage réponses Es'!$CO9="!",'Encodage réponses Es'!BT9=""),"!",IF('Encodage réponses Es'!BT9="","",'Encodage réponses Es'!BT9)))</f>
        <v/>
      </c>
      <c r="CQ11" s="83" t="str">
        <f>IF(OR(E11="a",E11="A"),E11,IF(AND('Encodage réponses Es'!$CO9="!",'Encodage réponses Es'!BU9=""),"!",IF('Encodage réponses Es'!BU9="","",'Encodage réponses Es'!BU9)))</f>
        <v/>
      </c>
      <c r="CR11" s="83" t="str">
        <f>IF(OR(E11="a",E11="A"),E11,IF(AND('Encodage réponses Es'!$CO9="!",'Encodage réponses Es'!BW9=""),"!",IF('Encodage réponses Es'!BW9="","",'Encodage réponses Es'!BW9)))</f>
        <v/>
      </c>
      <c r="CS11" s="119" t="str">
        <f>IF(OR(E11="a",E11="A"),E11,IF(AND('Encodage réponses Es'!$CO9="!",'Encodage réponses Es'!BX9=""),"!",IF('Encodage réponses Es'!BX9="","",'Encodage réponses Es'!BX9)))</f>
        <v/>
      </c>
      <c r="CT11" s="539" t="str">
        <f t="shared" si="15"/>
        <v/>
      </c>
      <c r="CU11" s="540"/>
      <c r="CV11" s="97" t="str">
        <f>IF(OR(AG11="a",AG11="A"),AG11,IF(AND('Encodage réponses Es'!$CO9="!",'Encodage réponses Es'!BI9=""),"!",IF('Encodage réponses Es'!BI9="","",'Encodage réponses Es'!BI9)))</f>
        <v/>
      </c>
      <c r="CW11" s="83" t="str">
        <f>IF(OR(E11="a",E11="A"),E11,IF(AND('Encodage réponses Es'!$CO9="!",'Encodage réponses Es'!BJ9=""),"!",IF('Encodage réponses Es'!BJ9="","",'Encodage réponses Es'!BJ9)))</f>
        <v/>
      </c>
      <c r="CX11" s="83" t="str">
        <f>IF(OR(E11="a",E11="A"),E11,IF(AND('Encodage réponses Es'!$CO9="!",'Encodage réponses Es'!BK9=""),"!",IF('Encodage réponses Es'!BK9="","",'Encodage réponses Es'!BK9)))</f>
        <v/>
      </c>
      <c r="CY11" s="83" t="str">
        <f>IF(OR(E11="a",E11="A"),E11,IF(AND('Encodage réponses Es'!$CO9="!",'Encodage réponses Es'!BL9=""),"!",IF('Encodage réponses Es'!BL9="","",'Encodage réponses Es'!BL9)))</f>
        <v/>
      </c>
      <c r="CZ11" s="83" t="str">
        <f>IF(OR(E11="a",E11="A"),E11,IF(AND('Encodage réponses Es'!$CO9="!",'Encodage réponses Es'!BM9=""),"!",IF('Encodage réponses Es'!BM9="","",'Encodage réponses Es'!BM9)))</f>
        <v/>
      </c>
      <c r="DA11" s="83" t="str">
        <f>IF(OR(E11="a",E11="A"),E11,IF(AND('Encodage réponses Es'!$CO9="!",'Encodage réponses Es'!BY9=""),"!",IF('Encodage réponses Es'!BY9="","",'Encodage réponses Es'!BY9)))</f>
        <v/>
      </c>
      <c r="DB11" s="83" t="str">
        <f>IF(OR(E11="a",E11="A"),E11,IF(AND('Encodage réponses Es'!$CO9="!",'Encodage réponses Es'!BZ9=""),"!",IF('Encodage réponses Es'!BZ9="","",'Encodage réponses Es'!BZ9)))</f>
        <v/>
      </c>
      <c r="DC11" s="83" t="str">
        <f>IF(OR(E11="a",E11="A"),E11,IF(AND('Encodage réponses Es'!$CO9="!",'Encodage réponses Es'!CA9=""),"!",IF('Encodage réponses Es'!CA9="","",'Encodage réponses Es'!CA9)))</f>
        <v/>
      </c>
      <c r="DD11" s="83" t="str">
        <f>IF(OR(E11="a",E11="A"),E11,IF(AND('Encodage réponses Es'!$CO9="!",'Encodage réponses Es'!CB9=""),"!",IF('Encodage réponses Es'!CB9="","",'Encodage réponses Es'!CB9)))</f>
        <v/>
      </c>
      <c r="DE11" s="83" t="str">
        <f>IF(OR(E11="a",E11="A"),E11,IF(AND('Encodage réponses Es'!$CO9="!",'Encodage réponses Es'!CC9=""),"!",IF('Encodage réponses Es'!CC9="","",'Encodage réponses Es'!CC9)))</f>
        <v/>
      </c>
      <c r="DF11" s="83" t="str">
        <f>IF(OR(E11="a",E11="A"),E11,IF(AND('Encodage réponses Es'!$CO9="!",'Encodage réponses Es'!CK9=""),"!",IF('Encodage réponses Es'!CK9="","",'Encodage réponses Es'!CK9)))</f>
        <v/>
      </c>
      <c r="DG11" s="83" t="str">
        <f>IF(OR(E11="a",E11="A"),E11,IF(AND('Encodage réponses Es'!$CO9="!",'Encodage réponses Es'!CL9=""),"!",IF('Encodage réponses Es'!CL9="","",'Encodage réponses Es'!CL9)))</f>
        <v/>
      </c>
      <c r="DH11" s="83" t="str">
        <f>IF(OR(E11="a",E11="A"),E11,IF(AND('Encodage réponses Es'!$CO9="!",'Encodage réponses Es'!CM9=""),"!",IF('Encodage réponses Es'!CM9="","",'Encodage réponses Es'!CM9)))</f>
        <v/>
      </c>
      <c r="DI11" s="119" t="str">
        <f>IF(OR(E11="a",E11="A"),E11,IF(AND('Encodage réponses Es'!$CO9="!",'Encodage réponses Es'!CN9=""),"!",IF('Encodage réponses Es'!CN9="","",'Encodage réponses Es'!CN9)))</f>
        <v/>
      </c>
      <c r="DJ11" s="539" t="str">
        <f t="shared" si="16"/>
        <v/>
      </c>
      <c r="DK11" s="540"/>
      <c r="DL11" s="97" t="str">
        <f>IF(OR(E11="a",E11="A"),E11,IF(AND('Encodage réponses Es'!$CO9="!",'Encodage réponses Es'!BG9=""),"!",IF('Encodage réponses Es'!BG9="","",'Encodage réponses Es'!BG9)))</f>
        <v/>
      </c>
      <c r="DM11" s="119" t="str">
        <f>IF(OR(E11="a",E11="A"),E11,IF(AND('Encodage réponses Es'!$CO9="!",'Encodage réponses Es'!BH9=""),"!",IF('Encodage réponses Es'!BH9="","",'Encodage réponses Es'!BH9)))</f>
        <v/>
      </c>
      <c r="DN11" s="539" t="str">
        <f t="shared" si="17"/>
        <v/>
      </c>
      <c r="DO11" s="540"/>
      <c r="DP11" s="381" t="str">
        <f>IF(OR(E11="a",E11="A"),E11,IF(AND('Encodage réponses Es'!$CO9="!",'Encodage réponses Es'!CD9=""),"!",IF('Encodage réponses Es'!CD9="","",'Encodage réponses Es'!CD9)))</f>
        <v/>
      </c>
      <c r="DQ11" s="539" t="str">
        <f t="shared" si="18"/>
        <v/>
      </c>
      <c r="DR11" s="540"/>
    </row>
    <row r="12" spans="1:122" ht="11.25" customHeight="1" x14ac:dyDescent="0.25">
      <c r="A12" s="516"/>
      <c r="B12" s="517"/>
      <c r="C12" s="11">
        <v>8</v>
      </c>
      <c r="D12" s="11" t="str">
        <f>IF('Encodage réponses Es'!F10=0,"",'Encodage réponses Es'!F10)</f>
        <v/>
      </c>
      <c r="E12" s="57" t="str">
        <f>IF('Encodage réponses Es'!J10="","",'Encodage réponses Es'!J10)</f>
        <v/>
      </c>
      <c r="F12" s="84" t="str">
        <f t="shared" si="2"/>
        <v/>
      </c>
      <c r="G12" s="54" t="str">
        <f t="shared" si="3"/>
        <v/>
      </c>
      <c r="H12" s="90"/>
      <c r="I12" s="84" t="str">
        <f t="shared" si="4"/>
        <v/>
      </c>
      <c r="J12" s="54" t="str">
        <f t="shared" si="5"/>
        <v/>
      </c>
      <c r="K12" s="126"/>
      <c r="L12" s="84" t="str">
        <f t="shared" si="0"/>
        <v/>
      </c>
      <c r="M12" s="54" t="str">
        <f t="shared" si="1"/>
        <v/>
      </c>
      <c r="N12" s="126"/>
      <c r="O12" s="84" t="str">
        <f>IF(OR(E12="a",E12="A"),E12,IF(AND('Encodage réponses Es'!$CO10="!",'Encodage réponses Es'!L10=""),"!",IF('Encodage réponses Es'!L10="","",'Encodage réponses Es'!L10)))</f>
        <v/>
      </c>
      <c r="P12" s="108" t="str">
        <f>IF(OR(E12="a",E12="A"),E12,IF(AND('Encodage réponses Es'!$CO10="!",'Encodage réponses Es'!M10=""),"!",IF('Encodage réponses Es'!M10="","",'Encodage réponses Es'!M10)))</f>
        <v/>
      </c>
      <c r="Q12" s="108" t="str">
        <f>IF(OR(E12="a",E12="A"),E12,IF(AND('Encodage réponses Es'!$CO10="!",'Encodage réponses Es'!N10=""),"!",IF('Encodage réponses Es'!N10="","",'Encodage réponses Es'!N10)))</f>
        <v/>
      </c>
      <c r="R12" s="108" t="str">
        <f>IF(OR(E12="a",E12="A"),E12,IF(AND('Encodage réponses Es'!$CO10="!",'Encodage réponses Es'!O10=""),"!",IF('Encodage réponses Es'!O10="","",'Encodage réponses Es'!O10)))</f>
        <v/>
      </c>
      <c r="S12" s="108" t="str">
        <f>IF(OR(E12="a",E12="A"),E12,IF(AND('Encodage réponses Es'!$CO10="!",'Encodage réponses Es'!R10=""),"!",IF('Encodage réponses Es'!R10="","",'Encodage réponses Es'!R10)))</f>
        <v/>
      </c>
      <c r="T12" s="108" t="str">
        <f>IF(OR(E12="a",E12="A"),E12,IF(AND('Encodage réponses Es'!$CO10="!",'Encodage réponses Es'!U10=""),"!",IF('Encodage réponses Es'!U10="","",'Encodage réponses Es'!U10)))</f>
        <v/>
      </c>
      <c r="U12" s="109" t="str">
        <f>IF(OR(E12="a",E12="A"),E12,IF(AND('Encodage réponses Es'!$CO10="!",'Encodage réponses Es'!X10=""),"!",IF('Encodage réponses Es'!X10="","",'Encodage réponses Es'!X10)))</f>
        <v/>
      </c>
      <c r="V12" s="595" t="str">
        <f t="shared" si="6"/>
        <v/>
      </c>
      <c r="W12" s="588"/>
      <c r="X12" s="84" t="str">
        <f>IF(OR(E12="a",E12="A"),E12,IF(AND('Encodage réponses Es'!$CO10="!",'Encodage réponses Es'!AE10=""),"!",IF('Encodage réponses Es'!AE10="","",'Encodage réponses Es'!AE10)))</f>
        <v/>
      </c>
      <c r="Y12" s="108" t="str">
        <f>IF(OR(E12="a",E12="A"),E12,IF(AND('Encodage réponses Es'!$CO10="!",'Encodage réponses Es'!AJ10=""),"!",IF('Encodage réponses Es'!AJ10="","",'Encodage réponses Es'!AJ10)))</f>
        <v/>
      </c>
      <c r="Z12" s="108" t="str">
        <f>IF(OR(E12="a",E12="A"),E12,IF(AND('Encodage réponses Es'!$CO10="!",'Encodage réponses Es'!AN10=""),"!",IF('Encodage réponses Es'!AN10="","",'Encodage réponses Es'!AN10)))</f>
        <v/>
      </c>
      <c r="AA12" s="108" t="str">
        <f>IF(OR(E12="a",E12="A"),E12,IF(AND('Encodage réponses Es'!$CO10="!",'Encodage réponses Es'!AS10=""),"!",IF('Encodage réponses Es'!AS10="","",'Encodage réponses Es'!AS10)))</f>
        <v/>
      </c>
      <c r="AB12" s="108" t="str">
        <f>IF(OR(E12="a",E12="A"),E12,IF(AND('Encodage réponses Es'!$CO10="!",'Encodage réponses Es'!AZ10=""),"!",IF('Encodage réponses Es'!AZ10="","",'Encodage réponses Es'!AZ10)))</f>
        <v/>
      </c>
      <c r="AC12" s="109" t="str">
        <f>IF(OR(E12="a",E12="A"),E12,IF(AND('Encodage réponses Es'!$CO10="!",'Encodage réponses Es'!BA10=""),"!",IF('Encodage réponses Es'!BA10="","",'Encodage réponses Es'!BA10)))</f>
        <v/>
      </c>
      <c r="AD12" s="573" t="str">
        <f t="shared" si="7"/>
        <v/>
      </c>
      <c r="AE12" s="588"/>
      <c r="AF12" s="97" t="str">
        <f>IF(OR(E12="a",E12="A"),E12,IF(AND('Encodage réponses Es'!$CO10="!",'Encodage réponses Es'!P10=""),"!",IF('Encodage réponses Es'!P10="","",'Encodage réponses Es'!P10)))</f>
        <v/>
      </c>
      <c r="AG12" s="83" t="str">
        <f>IF(OR(E12="a",E12="A"),E12,IF(AND('Encodage réponses Es'!$CO10="!",'Encodage réponses Es'!Q10=""),"!",IF('Encodage réponses Es'!Q10="","",'Encodage réponses Es'!Q10)))</f>
        <v/>
      </c>
      <c r="AH12" s="83" t="str">
        <f>IF(OR(E12="a",E12="A"),E12,IF(AND('Encodage réponses Es'!$CO10="!",'Encodage réponses Es'!AO10=""),"!",IF('Encodage réponses Es'!AO10="","",'Encodage réponses Es'!AO10)))</f>
        <v/>
      </c>
      <c r="AI12" s="83" t="str">
        <f>IF(OR(E12="a",E12="A"),E12,IF(AND('Encodage réponses Es'!$CO10="!",'Encodage réponses Es'!AP10=""),"!",IF('Encodage réponses Es'!AP10="","",'Encodage réponses Es'!AP10)))</f>
        <v/>
      </c>
      <c r="AJ12" s="83" t="str">
        <f>IF(OR(E12="a",E12="A"),E12,IF(AND('Encodage réponses Es'!$CO10="!",'Encodage réponses Es'!AQ10=""),"!",IF('Encodage réponses Es'!AQ10="","",'Encodage réponses Es'!AQ10)))</f>
        <v/>
      </c>
      <c r="AK12" s="95" t="str">
        <f>IF(OR(E12="a",E12="A"),E12,IF(AND('Encodage réponses Es'!$CO10="!",'Encodage réponses Es'!AR10=""),"!",IF('Encodage réponses Es'!AR10="","",'Encodage réponses Es'!AR10)))</f>
        <v/>
      </c>
      <c r="AL12" s="539" t="str">
        <f t="shared" si="8"/>
        <v/>
      </c>
      <c r="AM12" s="540"/>
      <c r="AN12" s="97" t="str">
        <f>IF(OR(E12="a",E12="A"),E12,IF(AND('Encodage réponses Es'!$CO10="!",'Encodage réponses Es'!S10=""),"!",IF('Encodage réponses Es'!S10="","",'Encodage réponses Es'!S10)))</f>
        <v/>
      </c>
      <c r="AO12" s="83" t="str">
        <f>IF(OR(E12="a",E12="A"),E12,IF(AND('Encodage réponses Es'!$CO10="!",'Encodage réponses Es'!T10=""),"!",IF('Encodage réponses Es'!T10="","",'Encodage réponses Es'!T10)))</f>
        <v/>
      </c>
      <c r="AP12" s="83" t="str">
        <f>IF(OR(E12="a",E12="A"),E12,IF(AND('Encodage réponses Es'!$CO10="!",'Encodage réponses Es'!Z10=""),"!",IF('Encodage réponses Es'!Z10="","",'Encodage réponses Es'!Z10)))</f>
        <v/>
      </c>
      <c r="AQ12" s="83" t="str">
        <f>IF(OR(E12="a",E12="A"),E12,IF(AND('Encodage réponses Es'!$CO10="!",'Encodage réponses Es'!AA10=""),"!",IF('Encodage réponses Es'!AA10="","",'Encodage réponses Es'!AA10)))</f>
        <v/>
      </c>
      <c r="AR12" s="83" t="str">
        <f>IF(OR(E12="a",E12="A"),E12,IF(AND('Encodage réponses Es'!$CO10="!",'Encodage réponses Es'!AB10=""),"!",IF('Encodage réponses Es'!AB10="","",'Encodage réponses Es'!AB10)))</f>
        <v/>
      </c>
      <c r="AS12" s="83" t="str">
        <f>IF(OR(E12="a",E12="A"),E12,IF(AND('Encodage réponses Es'!$CO10="!",'Encodage réponses Es'!AC10=""),"!",IF('Encodage réponses Es'!AC10="","",'Encodage réponses Es'!AC10)))</f>
        <v/>
      </c>
      <c r="AT12" s="83" t="str">
        <f>IF(OR(E12="a",E12="A"),E12,IF(AND('Encodage réponses Es'!$CO10="!",'Encodage réponses Es'!AD10=""),"!",IF('Encodage réponses Es'!AD10="","",'Encodage réponses Es'!AD10)))</f>
        <v/>
      </c>
      <c r="AU12" s="119" t="str">
        <f>IF(OR(E12="a",E12="A"),E12,IF(AND('Encodage réponses Es'!$CO10="!",'Encodage réponses Es'!AF10=""),"!",IF('Encodage réponses Es'!AF10="","",'Encodage réponses Es'!AF10)))</f>
        <v/>
      </c>
      <c r="AV12" s="573" t="str">
        <f t="shared" si="9"/>
        <v/>
      </c>
      <c r="AW12" s="588"/>
      <c r="AX12" s="97" t="str">
        <f>IF(OR(E12="a",E12="A"),E12,IF(AND('Encodage réponses Es'!$CO10="!",'Encodage réponses Es'!AK10=""),"!",IF('Encodage réponses Es'!AK10="","",'Encodage réponses Es'!AK10)))</f>
        <v/>
      </c>
      <c r="AY12" s="83" t="str">
        <f>IF(OR(E12="a",E12="A"),E12,IF(AND('Encodage réponses Es'!$CO10="!",'Encodage réponses Es'!AM10=""),"!",IF('Encodage réponses Es'!AM10="","",'Encodage réponses Es'!AM10)))</f>
        <v/>
      </c>
      <c r="AZ12" s="83" t="str">
        <f>IF(OR(E12="a",E12="A"),E12,IF(AND('Encodage réponses Es'!$CO10="!",'Encodage réponses Es'!AT10=""),"!",IF('Encodage réponses Es'!AT10="","",'Encodage réponses Es'!AT10)))</f>
        <v/>
      </c>
      <c r="BA12" s="83" t="str">
        <f>IF(OR(E12="a",E12="A"),E12,IF(AND('Encodage réponses Es'!$CO10="!",'Encodage réponses Es'!AU10=""),"!",IF('Encodage réponses Es'!AU10="","",'Encodage réponses Es'!AU10)))</f>
        <v/>
      </c>
      <c r="BB12" s="83" t="str">
        <f>IF(OR(E12="a",E12="A"),E12,IF(AND('Encodage réponses Es'!$CO10="!",'Encodage réponses Es'!AV10=""),"!",IF('Encodage réponses Es'!AV10="","",'Encodage réponses Es'!AV10)))</f>
        <v/>
      </c>
      <c r="BC12" s="83" t="str">
        <f>IF(OR(E12="a",E12="A"),E12,IF(AND('Encodage réponses Es'!$CO10="!",'Encodage réponses Es'!AW10=""),"!",IF('Encodage réponses Es'!AW10="","",'Encodage réponses Es'!AW10)))</f>
        <v/>
      </c>
      <c r="BD12" s="83" t="str">
        <f>IF(OR(E12="a",E12="A"),E12,IF(AND('Encodage réponses Es'!$CO10="!",'Encodage réponses Es'!AX10=""),"!",IF('Encodage réponses Es'!AX10="","",'Encodage réponses Es'!AX10)))</f>
        <v/>
      </c>
      <c r="BE12" s="83" t="str">
        <f>IF(OR(E12="a",E12="A"),E12,IF(AND('Encodage réponses Es'!$CO10="!",'Encodage réponses Es'!AY10=""),"!",IF('Encodage réponses Es'!AY10="","",'Encodage réponses Es'!AY10)))</f>
        <v/>
      </c>
      <c r="BF12" s="83" t="str">
        <f>IF(OR(E12="a",E12="A"),E12,IF(AND('Encodage réponses Es'!$CO10="!",'Encodage réponses Es'!BB10=""),"!",IF('Encodage réponses Es'!BB10="","",'Encodage réponses Es'!BB10)))</f>
        <v/>
      </c>
      <c r="BG12" s="119" t="str">
        <f>IF(OR(E12="a",E12="A"),E12,IF(AND('Encodage réponses Es'!$CO10="!",'Encodage réponses Es'!BC10=""),"!",IF('Encodage réponses Es'!BC10="","",'Encodage réponses Es'!BC10)))</f>
        <v/>
      </c>
      <c r="BH12" s="539" t="str">
        <f t="shared" si="10"/>
        <v/>
      </c>
      <c r="BI12" s="540"/>
      <c r="BJ12" s="97" t="str">
        <f>IF(OR(E12="a",E12="A"),E12,IF(AND('Encodage réponses Es'!$CO10="!",'Encodage réponses Es'!V10=""),"!",IF('Encodage réponses Es'!V10="","",'Encodage réponses Es'!V10)))</f>
        <v/>
      </c>
      <c r="BK12" s="83" t="str">
        <f>IF(OR(E12="a",E12="A"),E12,IF(AND('Encodage réponses Es'!$CO10="!",'Encodage réponses Es'!W10=""),"!",IF('Encodage réponses Es'!W10="","",'Encodage réponses Es'!W10)))</f>
        <v/>
      </c>
      <c r="BL12" s="83" t="str">
        <f>IF(OR(E12="a",E12="A"),E12,IF(AND('Encodage réponses Es'!$CO10="!",'Encodage réponses Es'!Y10=""),"!",IF('Encodage réponses Es'!Y10="","",'Encodage réponses Es'!Y10)))</f>
        <v/>
      </c>
      <c r="BM12" s="83" t="str">
        <f>IF(OR(E12="a",E12="A"),E12,IF(AND('Encodage réponses Es'!$CO10="!",'Encodage réponses Es'!AG10=""),"!",IF('Encodage réponses Es'!AG10="","",'Encodage réponses Es'!AG10)))</f>
        <v/>
      </c>
      <c r="BN12" s="83" t="str">
        <f>IF(OR(E12="a",E12="A"),E12,IF(AND('Encodage réponses Es'!$CO10="!",'Encodage réponses Es'!AH10=""),"!",IF('Encodage réponses Es'!AH10="","",'Encodage réponses Es'!AH10)))</f>
        <v/>
      </c>
      <c r="BO12" s="83" t="str">
        <f>IF(OR(E12="a",E12="A"),E12,IF(AND('Encodage réponses Es'!$CO10="!",'Encodage réponses Es'!AI10=""),"!",IF('Encodage réponses Es'!AI10="","",'Encodage réponses Es'!AI10)))</f>
        <v/>
      </c>
      <c r="BP12" s="119" t="str">
        <f>IF(OR(E12="a",E12="A"),E12,IF(AND('Encodage réponses Es'!$CO10="!",'Encodage réponses Es'!AL10=""),"!",IF('Encodage réponses Es'!AL10="","",'Encodage réponses Es'!AL10)))</f>
        <v/>
      </c>
      <c r="BQ12" s="573" t="str">
        <f t="shared" si="11"/>
        <v/>
      </c>
      <c r="BR12" s="574"/>
      <c r="BS12" s="93"/>
      <c r="BT12" s="84" t="str">
        <f>IF(OR(E12="a",E12="A"),E12,IF(AND('Encodage réponses Es'!$CO10="!",'Encodage réponses Es'!BD10=""),"!",IF('Encodage réponses Es'!BD10="","",'Encodage réponses Es'!BD10)))</f>
        <v/>
      </c>
      <c r="BU12" s="108" t="str">
        <f>IF(OR(E12="a",E12="A"),E12,IF(AND('Encodage réponses Es'!$CO10="!",'Encodage réponses Es'!BE10=""),"!",IF('Encodage réponses Es'!BE10="","",'Encodage réponses Es'!BE10)))</f>
        <v/>
      </c>
      <c r="BV12" s="109" t="str">
        <f>IF(OR(E12="a",E12="A"),E12,IF(AND('Encodage réponses Es'!$CO10="!",'Encodage réponses Es'!BF10=""),"!",IF('Encodage réponses Es'!BF10="","",'Encodage réponses Es'!BF10)))</f>
        <v/>
      </c>
      <c r="BW12" s="539" t="str">
        <f t="shared" si="12"/>
        <v/>
      </c>
      <c r="BX12" s="540"/>
      <c r="BY12" s="97" t="str">
        <f>IF(OR(E12="a",E12="A"),E12,IF(AND('Encodage réponses Es'!$CO10="!",'Encodage réponses Es'!BN10=""),"!",IF('Encodage réponses Es'!BN10="","",'Encodage réponses Es'!BN10)))</f>
        <v/>
      </c>
      <c r="BZ12" s="119" t="str">
        <f>IF(OR(E12="a",E12="A"),E12,IF(AND('Encodage réponses Es'!$CO10="!",'Encodage réponses Es'!BP10=""),"!",IF('Encodage réponses Es'!BP10="","",'Encodage réponses Es'!BP10)))</f>
        <v/>
      </c>
      <c r="CA12" s="573" t="str">
        <f t="shared" si="13"/>
        <v/>
      </c>
      <c r="CB12" s="574"/>
      <c r="CC12" s="185" t="str">
        <f>IF(OR(E12="a",E12="A"),E12,IF(AND('Encodage réponses Es'!$CO10="!",'Encodage réponses Es'!BO10=""),"!",IF('Encodage réponses Es'!BO10="","",'Encodage réponses Es'!BO10)))</f>
        <v/>
      </c>
      <c r="CD12" s="83" t="str">
        <f>IF(OR(E12="a",E12="A"),E12,IF(AND('Encodage réponses Es'!$CO10="!",'Encodage réponses Es'!BV10=""),"!",IF('Encodage réponses Es'!BV10="","",'Encodage réponses Es'!BV10)))</f>
        <v/>
      </c>
      <c r="CE12" s="83" t="str">
        <f>IF(OR(E12="a",E12="A"),E12,IF(AND('Encodage réponses Es'!$CO10="!",'Encodage réponses Es'!CE10=""),"!",IF('Encodage réponses Es'!CE10="","",'Encodage réponses Es'!CE10)))</f>
        <v/>
      </c>
      <c r="CF12" s="83" t="str">
        <f>IF(OR(E12="a",E12="A"),E12,IF(AND('Encodage réponses Es'!$CO10="!",'Encodage réponses Es'!CF10=""),"!",IF('Encodage réponses Es'!CF10="","",'Encodage réponses Es'!CF10)))</f>
        <v/>
      </c>
      <c r="CG12" s="83" t="str">
        <f>IF(OR(E12="a",E12="A"),E12,IF(AND('Encodage réponses Es'!$CO10="!",'Encodage réponses Es'!CG10=""),"!",IF('Encodage réponses Es'!CG10="","",'Encodage réponses Es'!CG10)))</f>
        <v/>
      </c>
      <c r="CH12" s="83" t="str">
        <f>IF(OR(E12="a",E12="A"),E12,IF(AND('Encodage réponses Es'!$CO10="!",'Encodage réponses Es'!CH10=""),"!",IF('Encodage réponses Es'!CH10="","",'Encodage réponses Es'!CH10)))</f>
        <v/>
      </c>
      <c r="CI12" s="83" t="str">
        <f>IF(OR(E12="a",E12="A"),E12,IF(AND('Encodage réponses Es'!$CO10="!",'Encodage réponses Es'!CI10=""),"!",IF('Encodage réponses Es'!CI10="","",'Encodage réponses Es'!CI10)))</f>
        <v/>
      </c>
      <c r="CJ12" s="119" t="str">
        <f>IF(OR(E12="a",E12="A"),E12,IF(AND('Encodage réponses Es'!$CO10="!",'Encodage réponses Es'!CJ10=""),"!",IF('Encodage réponses Es'!CJ10="","",'Encodage réponses Es'!CJ10)))</f>
        <v/>
      </c>
      <c r="CK12" s="539" t="str">
        <f t="shared" si="14"/>
        <v/>
      </c>
      <c r="CL12" s="540"/>
      <c r="CM12" s="97" t="str">
        <f>IF(OR(E12="a",E12="A"),E12,IF(AND('Encodage réponses Es'!$CO10="!",'Encodage réponses Es'!BQ10=""),"!",IF('Encodage réponses Es'!BQ10="","",'Encodage réponses Es'!BQ10)))</f>
        <v/>
      </c>
      <c r="CN12" s="83" t="str">
        <f>IF(OR(E12="a",E12="A"),E12,IF(AND('Encodage réponses Es'!$CO10="!",'Encodage réponses Es'!BR10=""),"!",IF('Encodage réponses Es'!BR10="","",'Encodage réponses Es'!BR10)))</f>
        <v/>
      </c>
      <c r="CO12" s="83" t="str">
        <f>IF(OR(E12="a",E12="A"),E12,IF(AND('Encodage réponses Es'!$CO10="!",'Encodage réponses Es'!BS10=""),"!",IF('Encodage réponses Es'!BS10="","",'Encodage réponses Es'!BS10)))</f>
        <v/>
      </c>
      <c r="CP12" s="83" t="str">
        <f>IF(OR(E12="a",E12="A"),E12,IF(AND('Encodage réponses Es'!$CO10="!",'Encodage réponses Es'!BT10=""),"!",IF('Encodage réponses Es'!BT10="","",'Encodage réponses Es'!BT10)))</f>
        <v/>
      </c>
      <c r="CQ12" s="83" t="str">
        <f>IF(OR(E12="a",E12="A"),E12,IF(AND('Encodage réponses Es'!$CO10="!",'Encodage réponses Es'!BU10=""),"!",IF('Encodage réponses Es'!BU10="","",'Encodage réponses Es'!BU10)))</f>
        <v/>
      </c>
      <c r="CR12" s="83" t="str">
        <f>IF(OR(E12="a",E12="A"),E12,IF(AND('Encodage réponses Es'!$CO10="!",'Encodage réponses Es'!BW10=""),"!",IF('Encodage réponses Es'!BW10="","",'Encodage réponses Es'!BW10)))</f>
        <v/>
      </c>
      <c r="CS12" s="119" t="str">
        <f>IF(OR(E12="a",E12="A"),E12,IF(AND('Encodage réponses Es'!$CO10="!",'Encodage réponses Es'!BX10=""),"!",IF('Encodage réponses Es'!BX10="","",'Encodage réponses Es'!BX10)))</f>
        <v/>
      </c>
      <c r="CT12" s="539" t="str">
        <f t="shared" si="15"/>
        <v/>
      </c>
      <c r="CU12" s="540"/>
      <c r="CV12" s="97" t="str">
        <f>IF(OR(AG12="a",AG12="A"),AG12,IF(AND('Encodage réponses Es'!$CO10="!",'Encodage réponses Es'!BI10=""),"!",IF('Encodage réponses Es'!BI10="","",'Encodage réponses Es'!BI10)))</f>
        <v/>
      </c>
      <c r="CW12" s="83" t="str">
        <f>IF(OR(E12="a",E12="A"),E12,IF(AND('Encodage réponses Es'!$CO10="!",'Encodage réponses Es'!BJ10=""),"!",IF('Encodage réponses Es'!BJ10="","",'Encodage réponses Es'!BJ10)))</f>
        <v/>
      </c>
      <c r="CX12" s="83" t="str">
        <f>IF(OR(E12="a",E12="A"),E12,IF(AND('Encodage réponses Es'!$CO10="!",'Encodage réponses Es'!BK10=""),"!",IF('Encodage réponses Es'!BK10="","",'Encodage réponses Es'!BK10)))</f>
        <v/>
      </c>
      <c r="CY12" s="83" t="str">
        <f>IF(OR(E12="a",E12="A"),E12,IF(AND('Encodage réponses Es'!$CO10="!",'Encodage réponses Es'!BL10=""),"!",IF('Encodage réponses Es'!BL10="","",'Encodage réponses Es'!BL10)))</f>
        <v/>
      </c>
      <c r="CZ12" s="83" t="str">
        <f>IF(OR(E12="a",E12="A"),E12,IF(AND('Encodage réponses Es'!$CO10="!",'Encodage réponses Es'!BM10=""),"!",IF('Encodage réponses Es'!BM10="","",'Encodage réponses Es'!BM10)))</f>
        <v/>
      </c>
      <c r="DA12" s="83" t="str">
        <f>IF(OR(E12="a",E12="A"),E12,IF(AND('Encodage réponses Es'!$CO10="!",'Encodage réponses Es'!BY10=""),"!",IF('Encodage réponses Es'!BY10="","",'Encodage réponses Es'!BY10)))</f>
        <v/>
      </c>
      <c r="DB12" s="83" t="str">
        <f>IF(OR(E12="a",E12="A"),E12,IF(AND('Encodage réponses Es'!$CO10="!",'Encodage réponses Es'!BZ10=""),"!",IF('Encodage réponses Es'!BZ10="","",'Encodage réponses Es'!BZ10)))</f>
        <v/>
      </c>
      <c r="DC12" s="83" t="str">
        <f>IF(OR(E12="a",E12="A"),E12,IF(AND('Encodage réponses Es'!$CO10="!",'Encodage réponses Es'!CA10=""),"!",IF('Encodage réponses Es'!CA10="","",'Encodage réponses Es'!CA10)))</f>
        <v/>
      </c>
      <c r="DD12" s="83" t="str">
        <f>IF(OR(E12="a",E12="A"),E12,IF(AND('Encodage réponses Es'!$CO10="!",'Encodage réponses Es'!CB10=""),"!",IF('Encodage réponses Es'!CB10="","",'Encodage réponses Es'!CB10)))</f>
        <v/>
      </c>
      <c r="DE12" s="83" t="str">
        <f>IF(OR(E12="a",E12="A"),E12,IF(AND('Encodage réponses Es'!$CO10="!",'Encodage réponses Es'!CC10=""),"!",IF('Encodage réponses Es'!CC10="","",'Encodage réponses Es'!CC10)))</f>
        <v/>
      </c>
      <c r="DF12" s="83" t="str">
        <f>IF(OR(E12="a",E12="A"),E12,IF(AND('Encodage réponses Es'!$CO10="!",'Encodage réponses Es'!CK10=""),"!",IF('Encodage réponses Es'!CK10="","",'Encodage réponses Es'!CK10)))</f>
        <v/>
      </c>
      <c r="DG12" s="83" t="str">
        <f>IF(OR(E12="a",E12="A"),E12,IF(AND('Encodage réponses Es'!$CO10="!",'Encodage réponses Es'!CL10=""),"!",IF('Encodage réponses Es'!CL10="","",'Encodage réponses Es'!CL10)))</f>
        <v/>
      </c>
      <c r="DH12" s="83" t="str">
        <f>IF(OR(E12="a",E12="A"),E12,IF(AND('Encodage réponses Es'!$CO10="!",'Encodage réponses Es'!CM10=""),"!",IF('Encodage réponses Es'!CM10="","",'Encodage réponses Es'!CM10)))</f>
        <v/>
      </c>
      <c r="DI12" s="119" t="str">
        <f>IF(OR(E12="a",E12="A"),E12,IF(AND('Encodage réponses Es'!$CO10="!",'Encodage réponses Es'!CN10=""),"!",IF('Encodage réponses Es'!CN10="","",'Encodage réponses Es'!CN10)))</f>
        <v/>
      </c>
      <c r="DJ12" s="539" t="str">
        <f t="shared" si="16"/>
        <v/>
      </c>
      <c r="DK12" s="540"/>
      <c r="DL12" s="97" t="str">
        <f>IF(OR(E12="a",E12="A"),E12,IF(AND('Encodage réponses Es'!$CO10="!",'Encodage réponses Es'!BG10=""),"!",IF('Encodage réponses Es'!BG10="","",'Encodage réponses Es'!BG10)))</f>
        <v/>
      </c>
      <c r="DM12" s="119" t="str">
        <f>IF(OR(E12="a",E12="A"),E12,IF(AND('Encodage réponses Es'!$CO10="!",'Encodage réponses Es'!BH10=""),"!",IF('Encodage réponses Es'!BH10="","",'Encodage réponses Es'!BH10)))</f>
        <v/>
      </c>
      <c r="DN12" s="539" t="str">
        <f t="shared" si="17"/>
        <v/>
      </c>
      <c r="DO12" s="540"/>
      <c r="DP12" s="381" t="str">
        <f>IF(OR(E12="a",E12="A"),E12,IF(AND('Encodage réponses Es'!$CO10="!",'Encodage réponses Es'!CD10=""),"!",IF('Encodage réponses Es'!CD10="","",'Encodage réponses Es'!CD10)))</f>
        <v/>
      </c>
      <c r="DQ12" s="539" t="str">
        <f t="shared" si="18"/>
        <v/>
      </c>
      <c r="DR12" s="540"/>
    </row>
    <row r="13" spans="1:122" ht="11.25" customHeight="1" x14ac:dyDescent="0.25">
      <c r="A13" s="516"/>
      <c r="B13" s="517"/>
      <c r="C13" s="11">
        <v>9</v>
      </c>
      <c r="D13" s="11" t="str">
        <f>IF('Encodage réponses Es'!F11=0,"",'Encodage réponses Es'!F11)</f>
        <v/>
      </c>
      <c r="E13" s="57" t="str">
        <f>IF('Encodage réponses Es'!J11="","",'Encodage réponses Es'!J11)</f>
        <v/>
      </c>
      <c r="F13" s="84" t="str">
        <f t="shared" si="2"/>
        <v/>
      </c>
      <c r="G13" s="54" t="str">
        <f t="shared" si="3"/>
        <v/>
      </c>
      <c r="H13" s="90"/>
      <c r="I13" s="84" t="str">
        <f t="shared" si="4"/>
        <v/>
      </c>
      <c r="J13" s="54" t="str">
        <f t="shared" si="5"/>
        <v/>
      </c>
      <c r="K13" s="126"/>
      <c r="L13" s="84" t="str">
        <f t="shared" si="0"/>
        <v/>
      </c>
      <c r="M13" s="54" t="str">
        <f t="shared" si="1"/>
        <v/>
      </c>
      <c r="N13" s="126"/>
      <c r="O13" s="84" t="str">
        <f>IF(OR(E13="a",E13="A"),E13,IF(AND('Encodage réponses Es'!$CO11="!",'Encodage réponses Es'!L11=""),"!",IF('Encodage réponses Es'!L11="","",'Encodage réponses Es'!L11)))</f>
        <v/>
      </c>
      <c r="P13" s="108" t="str">
        <f>IF(OR(E13="a",E13="A"),E13,IF(AND('Encodage réponses Es'!$CO11="!",'Encodage réponses Es'!M11=""),"!",IF('Encodage réponses Es'!M11="","",'Encodage réponses Es'!M11)))</f>
        <v/>
      </c>
      <c r="Q13" s="108" t="str">
        <f>IF(OR(E13="a",E13="A"),E13,IF(AND('Encodage réponses Es'!$CO11="!",'Encodage réponses Es'!N11=""),"!",IF('Encodage réponses Es'!N11="","",'Encodage réponses Es'!N11)))</f>
        <v/>
      </c>
      <c r="R13" s="108" t="str">
        <f>IF(OR(E13="a",E13="A"),E13,IF(AND('Encodage réponses Es'!$CO11="!",'Encodage réponses Es'!O11=""),"!",IF('Encodage réponses Es'!O11="","",'Encodage réponses Es'!O11)))</f>
        <v/>
      </c>
      <c r="S13" s="108" t="str">
        <f>IF(OR(E13="a",E13="A"),E13,IF(AND('Encodage réponses Es'!$CO11="!",'Encodage réponses Es'!R11=""),"!",IF('Encodage réponses Es'!R11="","",'Encodage réponses Es'!R11)))</f>
        <v/>
      </c>
      <c r="T13" s="108" t="str">
        <f>IF(OR(E13="a",E13="A"),E13,IF(AND('Encodage réponses Es'!$CO11="!",'Encodage réponses Es'!U11=""),"!",IF('Encodage réponses Es'!U11="","",'Encodage réponses Es'!U11)))</f>
        <v/>
      </c>
      <c r="U13" s="109" t="str">
        <f>IF(OR(E13="a",E13="A"),E13,IF(AND('Encodage réponses Es'!$CO11="!",'Encodage réponses Es'!X11=""),"!",IF('Encodage réponses Es'!X11="","",'Encodage réponses Es'!X11)))</f>
        <v/>
      </c>
      <c r="V13" s="595" t="str">
        <f t="shared" si="6"/>
        <v/>
      </c>
      <c r="W13" s="588"/>
      <c r="X13" s="84" t="str">
        <f>IF(OR(E13="a",E13="A"),E13,IF(AND('Encodage réponses Es'!$CO11="!",'Encodage réponses Es'!AE11=""),"!",IF('Encodage réponses Es'!AE11="","",'Encodage réponses Es'!AE11)))</f>
        <v/>
      </c>
      <c r="Y13" s="108" t="str">
        <f>IF(OR(E13="a",E13="A"),E13,IF(AND('Encodage réponses Es'!$CO11="!",'Encodage réponses Es'!AJ11=""),"!",IF('Encodage réponses Es'!AJ11="","",'Encodage réponses Es'!AJ11)))</f>
        <v/>
      </c>
      <c r="Z13" s="108" t="str">
        <f>IF(OR(E13="a",E13="A"),E13,IF(AND('Encodage réponses Es'!$CO11="!",'Encodage réponses Es'!AN11=""),"!",IF('Encodage réponses Es'!AN11="","",'Encodage réponses Es'!AN11)))</f>
        <v/>
      </c>
      <c r="AA13" s="108" t="str">
        <f>IF(OR(E13="a",E13="A"),E13,IF(AND('Encodage réponses Es'!$CO11="!",'Encodage réponses Es'!AS11=""),"!",IF('Encodage réponses Es'!AS11="","",'Encodage réponses Es'!AS11)))</f>
        <v/>
      </c>
      <c r="AB13" s="108" t="str">
        <f>IF(OR(E13="a",E13="A"),E13,IF(AND('Encodage réponses Es'!$CO11="!",'Encodage réponses Es'!AZ11=""),"!",IF('Encodage réponses Es'!AZ11="","",'Encodage réponses Es'!AZ11)))</f>
        <v/>
      </c>
      <c r="AC13" s="109" t="str">
        <f>IF(OR(E13="a",E13="A"),E13,IF(AND('Encodage réponses Es'!$CO11="!",'Encodage réponses Es'!BA11=""),"!",IF('Encodage réponses Es'!BA11="","",'Encodage réponses Es'!BA11)))</f>
        <v/>
      </c>
      <c r="AD13" s="573" t="str">
        <f t="shared" si="7"/>
        <v/>
      </c>
      <c r="AE13" s="588"/>
      <c r="AF13" s="97" t="str">
        <f>IF(OR(E13="a",E13="A"),E13,IF(AND('Encodage réponses Es'!$CO11="!",'Encodage réponses Es'!P11=""),"!",IF('Encodage réponses Es'!P11="","",'Encodage réponses Es'!P11)))</f>
        <v/>
      </c>
      <c r="AG13" s="83" t="str">
        <f>IF(OR(E13="a",E13="A"),E13,IF(AND('Encodage réponses Es'!$CO11="!",'Encodage réponses Es'!Q11=""),"!",IF('Encodage réponses Es'!Q11="","",'Encodage réponses Es'!Q11)))</f>
        <v/>
      </c>
      <c r="AH13" s="83" t="str">
        <f>IF(OR(E13="a",E13="A"),E13,IF(AND('Encodage réponses Es'!$CO11="!",'Encodage réponses Es'!AO11=""),"!",IF('Encodage réponses Es'!AO11="","",'Encodage réponses Es'!AO11)))</f>
        <v/>
      </c>
      <c r="AI13" s="83" t="str">
        <f>IF(OR(E13="a",E13="A"),E13,IF(AND('Encodage réponses Es'!$CO11="!",'Encodage réponses Es'!AP11=""),"!",IF('Encodage réponses Es'!AP11="","",'Encodage réponses Es'!AP11)))</f>
        <v/>
      </c>
      <c r="AJ13" s="83" t="str">
        <f>IF(OR(E13="a",E13="A"),E13,IF(AND('Encodage réponses Es'!$CO11="!",'Encodage réponses Es'!AQ11=""),"!",IF('Encodage réponses Es'!AQ11="","",'Encodage réponses Es'!AQ11)))</f>
        <v/>
      </c>
      <c r="AK13" s="95" t="str">
        <f>IF(OR(E13="a",E13="A"),E13,IF(AND('Encodage réponses Es'!$CO11="!",'Encodage réponses Es'!AR11=""),"!",IF('Encodage réponses Es'!AR11="","",'Encodage réponses Es'!AR11)))</f>
        <v/>
      </c>
      <c r="AL13" s="539" t="str">
        <f t="shared" si="8"/>
        <v/>
      </c>
      <c r="AM13" s="540"/>
      <c r="AN13" s="97" t="str">
        <f>IF(OR(E13="a",E13="A"),E13,IF(AND('Encodage réponses Es'!$CO11="!",'Encodage réponses Es'!S11=""),"!",IF('Encodage réponses Es'!S11="","",'Encodage réponses Es'!S11)))</f>
        <v/>
      </c>
      <c r="AO13" s="83" t="str">
        <f>IF(OR(E13="a",E13="A"),E13,IF(AND('Encodage réponses Es'!$CO11="!",'Encodage réponses Es'!T11=""),"!",IF('Encodage réponses Es'!T11="","",'Encodage réponses Es'!T11)))</f>
        <v/>
      </c>
      <c r="AP13" s="83" t="str">
        <f>IF(OR(E13="a",E13="A"),E13,IF(AND('Encodage réponses Es'!$CO11="!",'Encodage réponses Es'!Z11=""),"!",IF('Encodage réponses Es'!Z11="","",'Encodage réponses Es'!Z11)))</f>
        <v/>
      </c>
      <c r="AQ13" s="83" t="str">
        <f>IF(OR(E13="a",E13="A"),E13,IF(AND('Encodage réponses Es'!$CO11="!",'Encodage réponses Es'!AA11=""),"!",IF('Encodage réponses Es'!AA11="","",'Encodage réponses Es'!AA11)))</f>
        <v/>
      </c>
      <c r="AR13" s="83" t="str">
        <f>IF(OR(E13="a",E13="A"),E13,IF(AND('Encodage réponses Es'!$CO11="!",'Encodage réponses Es'!AB11=""),"!",IF('Encodage réponses Es'!AB11="","",'Encodage réponses Es'!AB11)))</f>
        <v/>
      </c>
      <c r="AS13" s="83" t="str">
        <f>IF(OR(E13="a",E13="A"),E13,IF(AND('Encodage réponses Es'!$CO11="!",'Encodage réponses Es'!AC11=""),"!",IF('Encodage réponses Es'!AC11="","",'Encodage réponses Es'!AC11)))</f>
        <v/>
      </c>
      <c r="AT13" s="83" t="str">
        <f>IF(OR(E13="a",E13="A"),E13,IF(AND('Encodage réponses Es'!$CO11="!",'Encodage réponses Es'!AD11=""),"!",IF('Encodage réponses Es'!AD11="","",'Encodage réponses Es'!AD11)))</f>
        <v/>
      </c>
      <c r="AU13" s="119" t="str">
        <f>IF(OR(E13="a",E13="A"),E13,IF(AND('Encodage réponses Es'!$CO11="!",'Encodage réponses Es'!AF11=""),"!",IF('Encodage réponses Es'!AF11="","",'Encodage réponses Es'!AF11)))</f>
        <v/>
      </c>
      <c r="AV13" s="573" t="str">
        <f t="shared" si="9"/>
        <v/>
      </c>
      <c r="AW13" s="588"/>
      <c r="AX13" s="97" t="str">
        <f>IF(OR(E13="a",E13="A"),E13,IF(AND('Encodage réponses Es'!$CO11="!",'Encodage réponses Es'!AK11=""),"!",IF('Encodage réponses Es'!AK11="","",'Encodage réponses Es'!AK11)))</f>
        <v/>
      </c>
      <c r="AY13" s="83" t="str">
        <f>IF(OR(E13="a",E13="A"),E13,IF(AND('Encodage réponses Es'!$CO11="!",'Encodage réponses Es'!AM11=""),"!",IF('Encodage réponses Es'!AM11="","",'Encodage réponses Es'!AM11)))</f>
        <v/>
      </c>
      <c r="AZ13" s="83" t="str">
        <f>IF(OR(E13="a",E13="A"),E13,IF(AND('Encodage réponses Es'!$CO11="!",'Encodage réponses Es'!AT11=""),"!",IF('Encodage réponses Es'!AT11="","",'Encodage réponses Es'!AT11)))</f>
        <v/>
      </c>
      <c r="BA13" s="83" t="str">
        <f>IF(OR(E13="a",E13="A"),E13,IF(AND('Encodage réponses Es'!$CO11="!",'Encodage réponses Es'!AU11=""),"!",IF('Encodage réponses Es'!AU11="","",'Encodage réponses Es'!AU11)))</f>
        <v/>
      </c>
      <c r="BB13" s="83" t="str">
        <f>IF(OR(E13="a",E13="A"),E13,IF(AND('Encodage réponses Es'!$CO11="!",'Encodage réponses Es'!AV11=""),"!",IF('Encodage réponses Es'!AV11="","",'Encodage réponses Es'!AV11)))</f>
        <v/>
      </c>
      <c r="BC13" s="83" t="str">
        <f>IF(OR(E13="a",E13="A"),E13,IF(AND('Encodage réponses Es'!$CO11="!",'Encodage réponses Es'!AW11=""),"!",IF('Encodage réponses Es'!AW11="","",'Encodage réponses Es'!AW11)))</f>
        <v/>
      </c>
      <c r="BD13" s="83" t="str">
        <f>IF(OR(E13="a",E13="A"),E13,IF(AND('Encodage réponses Es'!$CO11="!",'Encodage réponses Es'!AX11=""),"!",IF('Encodage réponses Es'!AX11="","",'Encodage réponses Es'!AX11)))</f>
        <v/>
      </c>
      <c r="BE13" s="83" t="str">
        <f>IF(OR(E13="a",E13="A"),E13,IF(AND('Encodage réponses Es'!$CO11="!",'Encodage réponses Es'!AY11=""),"!",IF('Encodage réponses Es'!AY11="","",'Encodage réponses Es'!AY11)))</f>
        <v/>
      </c>
      <c r="BF13" s="83" t="str">
        <f>IF(OR(E13="a",E13="A"),E13,IF(AND('Encodage réponses Es'!$CO11="!",'Encodage réponses Es'!BB11=""),"!",IF('Encodage réponses Es'!BB11="","",'Encodage réponses Es'!BB11)))</f>
        <v/>
      </c>
      <c r="BG13" s="119" t="str">
        <f>IF(OR(E13="a",E13="A"),E13,IF(AND('Encodage réponses Es'!$CO11="!",'Encodage réponses Es'!BC11=""),"!",IF('Encodage réponses Es'!BC11="","",'Encodage réponses Es'!BC11)))</f>
        <v/>
      </c>
      <c r="BH13" s="539" t="str">
        <f t="shared" si="10"/>
        <v/>
      </c>
      <c r="BI13" s="540"/>
      <c r="BJ13" s="97" t="str">
        <f>IF(OR(E13="a",E13="A"),E13,IF(AND('Encodage réponses Es'!$CO11="!",'Encodage réponses Es'!V11=""),"!",IF('Encodage réponses Es'!V11="","",'Encodage réponses Es'!V11)))</f>
        <v/>
      </c>
      <c r="BK13" s="83" t="str">
        <f>IF(OR(E13="a",E13="A"),E13,IF(AND('Encodage réponses Es'!$CO11="!",'Encodage réponses Es'!W11=""),"!",IF('Encodage réponses Es'!W11="","",'Encodage réponses Es'!W11)))</f>
        <v/>
      </c>
      <c r="BL13" s="83" t="str">
        <f>IF(OR(E13="a",E13="A"),E13,IF(AND('Encodage réponses Es'!$CO11="!",'Encodage réponses Es'!Y11=""),"!",IF('Encodage réponses Es'!Y11="","",'Encodage réponses Es'!Y11)))</f>
        <v/>
      </c>
      <c r="BM13" s="83" t="str">
        <f>IF(OR(E13="a",E13="A"),E13,IF(AND('Encodage réponses Es'!$CO11="!",'Encodage réponses Es'!AG11=""),"!",IF('Encodage réponses Es'!AG11="","",'Encodage réponses Es'!AG11)))</f>
        <v/>
      </c>
      <c r="BN13" s="83" t="str">
        <f>IF(OR(E13="a",E13="A"),E13,IF(AND('Encodage réponses Es'!$CO11="!",'Encodage réponses Es'!AH11=""),"!",IF('Encodage réponses Es'!AH11="","",'Encodage réponses Es'!AH11)))</f>
        <v/>
      </c>
      <c r="BO13" s="83" t="str">
        <f>IF(OR(E13="a",E13="A"),E13,IF(AND('Encodage réponses Es'!$CO11="!",'Encodage réponses Es'!AI11=""),"!",IF('Encodage réponses Es'!AI11="","",'Encodage réponses Es'!AI11)))</f>
        <v/>
      </c>
      <c r="BP13" s="119" t="str">
        <f>IF(OR(E13="a",E13="A"),E13,IF(AND('Encodage réponses Es'!$CO11="!",'Encodage réponses Es'!AL11=""),"!",IF('Encodage réponses Es'!AL11="","",'Encodage réponses Es'!AL11)))</f>
        <v/>
      </c>
      <c r="BQ13" s="573" t="str">
        <f t="shared" si="11"/>
        <v/>
      </c>
      <c r="BR13" s="574"/>
      <c r="BS13" s="93"/>
      <c r="BT13" s="84" t="str">
        <f>IF(OR(E13="a",E13="A"),E13,IF(AND('Encodage réponses Es'!$CO11="!",'Encodage réponses Es'!BD11=""),"!",IF('Encodage réponses Es'!BD11="","",'Encodage réponses Es'!BD11)))</f>
        <v/>
      </c>
      <c r="BU13" s="108" t="str">
        <f>IF(OR(E13="a",E13="A"),E13,IF(AND('Encodage réponses Es'!$CO11="!",'Encodage réponses Es'!BE11=""),"!",IF('Encodage réponses Es'!BE11="","",'Encodage réponses Es'!BE11)))</f>
        <v/>
      </c>
      <c r="BV13" s="109" t="str">
        <f>IF(OR(E13="a",E13="A"),E13,IF(AND('Encodage réponses Es'!$CO11="!",'Encodage réponses Es'!BF11=""),"!",IF('Encodage réponses Es'!BF11="","",'Encodage réponses Es'!BF11)))</f>
        <v/>
      </c>
      <c r="BW13" s="539" t="str">
        <f t="shared" si="12"/>
        <v/>
      </c>
      <c r="BX13" s="540"/>
      <c r="BY13" s="97" t="str">
        <f>IF(OR(E13="a",E13="A"),E13,IF(AND('Encodage réponses Es'!$CO11="!",'Encodage réponses Es'!BN11=""),"!",IF('Encodage réponses Es'!BN11="","",'Encodage réponses Es'!BN11)))</f>
        <v/>
      </c>
      <c r="BZ13" s="119" t="str">
        <f>IF(OR(E13="a",E13="A"),E13,IF(AND('Encodage réponses Es'!$CO11="!",'Encodage réponses Es'!BP11=""),"!",IF('Encodage réponses Es'!BP11="","",'Encodage réponses Es'!BP11)))</f>
        <v/>
      </c>
      <c r="CA13" s="573" t="str">
        <f t="shared" si="13"/>
        <v/>
      </c>
      <c r="CB13" s="574"/>
      <c r="CC13" s="185" t="str">
        <f>IF(OR(E13="a",E13="A"),E13,IF(AND('Encodage réponses Es'!$CO11="!",'Encodage réponses Es'!BO11=""),"!",IF('Encodage réponses Es'!BO11="","",'Encodage réponses Es'!BO11)))</f>
        <v/>
      </c>
      <c r="CD13" s="83" t="str">
        <f>IF(OR(E13="a",E13="A"),E13,IF(AND('Encodage réponses Es'!$CO11="!",'Encodage réponses Es'!BV11=""),"!",IF('Encodage réponses Es'!BV11="","",'Encodage réponses Es'!BV11)))</f>
        <v/>
      </c>
      <c r="CE13" s="83" t="str">
        <f>IF(OR(E13="a",E13="A"),E13,IF(AND('Encodage réponses Es'!$CO11="!",'Encodage réponses Es'!CE11=""),"!",IF('Encodage réponses Es'!CE11="","",'Encodage réponses Es'!CE11)))</f>
        <v/>
      </c>
      <c r="CF13" s="83" t="str">
        <f>IF(OR(E13="a",E13="A"),E13,IF(AND('Encodage réponses Es'!$CO11="!",'Encodage réponses Es'!CF11=""),"!",IF('Encodage réponses Es'!CF11="","",'Encodage réponses Es'!CF11)))</f>
        <v/>
      </c>
      <c r="CG13" s="83" t="str">
        <f>IF(OR(E13="a",E13="A"),E13,IF(AND('Encodage réponses Es'!$CO11="!",'Encodage réponses Es'!CG11=""),"!",IF('Encodage réponses Es'!CG11="","",'Encodage réponses Es'!CG11)))</f>
        <v/>
      </c>
      <c r="CH13" s="83" t="str">
        <f>IF(OR(E13="a",E13="A"),E13,IF(AND('Encodage réponses Es'!$CO11="!",'Encodage réponses Es'!CH11=""),"!",IF('Encodage réponses Es'!CH11="","",'Encodage réponses Es'!CH11)))</f>
        <v/>
      </c>
      <c r="CI13" s="83" t="str">
        <f>IF(OR(E13="a",E13="A"),E13,IF(AND('Encodage réponses Es'!$CO11="!",'Encodage réponses Es'!CI11=""),"!",IF('Encodage réponses Es'!CI11="","",'Encodage réponses Es'!CI11)))</f>
        <v/>
      </c>
      <c r="CJ13" s="119" t="str">
        <f>IF(OR(E13="a",E13="A"),E13,IF(AND('Encodage réponses Es'!$CO11="!",'Encodage réponses Es'!CJ11=""),"!",IF('Encodage réponses Es'!CJ11="","",'Encodage réponses Es'!CJ11)))</f>
        <v/>
      </c>
      <c r="CK13" s="539" t="str">
        <f t="shared" si="14"/>
        <v/>
      </c>
      <c r="CL13" s="540"/>
      <c r="CM13" s="97" t="str">
        <f>IF(OR(E13="a",E13="A"),E13,IF(AND('Encodage réponses Es'!$CO11="!",'Encodage réponses Es'!BQ11=""),"!",IF('Encodage réponses Es'!BQ11="","",'Encodage réponses Es'!BQ11)))</f>
        <v/>
      </c>
      <c r="CN13" s="83" t="str">
        <f>IF(OR(E13="a",E13="A"),E13,IF(AND('Encodage réponses Es'!$CO11="!",'Encodage réponses Es'!BR11=""),"!",IF('Encodage réponses Es'!BR11="","",'Encodage réponses Es'!BR11)))</f>
        <v/>
      </c>
      <c r="CO13" s="83" t="str">
        <f>IF(OR(E13="a",E13="A"),E13,IF(AND('Encodage réponses Es'!$CO11="!",'Encodage réponses Es'!BS11=""),"!",IF('Encodage réponses Es'!BS11="","",'Encodage réponses Es'!BS11)))</f>
        <v/>
      </c>
      <c r="CP13" s="83" t="str">
        <f>IF(OR(E13="a",E13="A"),E13,IF(AND('Encodage réponses Es'!$CO11="!",'Encodage réponses Es'!BT11=""),"!",IF('Encodage réponses Es'!BT11="","",'Encodage réponses Es'!BT11)))</f>
        <v/>
      </c>
      <c r="CQ13" s="83" t="str">
        <f>IF(OR(E13="a",E13="A"),E13,IF(AND('Encodage réponses Es'!$CO11="!",'Encodage réponses Es'!BU11=""),"!",IF('Encodage réponses Es'!BU11="","",'Encodage réponses Es'!BU11)))</f>
        <v/>
      </c>
      <c r="CR13" s="83" t="str">
        <f>IF(OR(E13="a",E13="A"),E13,IF(AND('Encodage réponses Es'!$CO11="!",'Encodage réponses Es'!BW11=""),"!",IF('Encodage réponses Es'!BW11="","",'Encodage réponses Es'!BW11)))</f>
        <v/>
      </c>
      <c r="CS13" s="119" t="str">
        <f>IF(OR(E13="a",E13="A"),E13,IF(AND('Encodage réponses Es'!$CO11="!",'Encodage réponses Es'!BX11=""),"!",IF('Encodage réponses Es'!BX11="","",'Encodage réponses Es'!BX11)))</f>
        <v/>
      </c>
      <c r="CT13" s="539" t="str">
        <f t="shared" si="15"/>
        <v/>
      </c>
      <c r="CU13" s="540"/>
      <c r="CV13" s="97" t="str">
        <f>IF(OR(AG13="a",AG13="A"),AG13,IF(AND('Encodage réponses Es'!$CO11="!",'Encodage réponses Es'!BI11=""),"!",IF('Encodage réponses Es'!BI11="","",'Encodage réponses Es'!BI11)))</f>
        <v/>
      </c>
      <c r="CW13" s="83" t="str">
        <f>IF(OR(E13="a",E13="A"),E13,IF(AND('Encodage réponses Es'!$CO11="!",'Encodage réponses Es'!BJ11=""),"!",IF('Encodage réponses Es'!BJ11="","",'Encodage réponses Es'!BJ11)))</f>
        <v/>
      </c>
      <c r="CX13" s="83" t="str">
        <f>IF(OR(E13="a",E13="A"),E13,IF(AND('Encodage réponses Es'!$CO11="!",'Encodage réponses Es'!BK11=""),"!",IF('Encodage réponses Es'!BK11="","",'Encodage réponses Es'!BK11)))</f>
        <v/>
      </c>
      <c r="CY13" s="83" t="str">
        <f>IF(OR(E13="a",E13="A"),E13,IF(AND('Encodage réponses Es'!$CO11="!",'Encodage réponses Es'!BL11=""),"!",IF('Encodage réponses Es'!BL11="","",'Encodage réponses Es'!BL11)))</f>
        <v/>
      </c>
      <c r="CZ13" s="83" t="str">
        <f>IF(OR(E13="a",E13="A"),E13,IF(AND('Encodage réponses Es'!$CO11="!",'Encodage réponses Es'!BM11=""),"!",IF('Encodage réponses Es'!BM11="","",'Encodage réponses Es'!BM11)))</f>
        <v/>
      </c>
      <c r="DA13" s="83" t="str">
        <f>IF(OR(E13="a",E13="A"),E13,IF(AND('Encodage réponses Es'!$CO11="!",'Encodage réponses Es'!BY11=""),"!",IF('Encodage réponses Es'!BY11="","",'Encodage réponses Es'!BY11)))</f>
        <v/>
      </c>
      <c r="DB13" s="83" t="str">
        <f>IF(OR(E13="a",E13="A"),E13,IF(AND('Encodage réponses Es'!$CO11="!",'Encodage réponses Es'!BZ11=""),"!",IF('Encodage réponses Es'!BZ11="","",'Encodage réponses Es'!BZ11)))</f>
        <v/>
      </c>
      <c r="DC13" s="83" t="str">
        <f>IF(OR(E13="a",E13="A"),E13,IF(AND('Encodage réponses Es'!$CO11="!",'Encodage réponses Es'!CA11=""),"!",IF('Encodage réponses Es'!CA11="","",'Encodage réponses Es'!CA11)))</f>
        <v/>
      </c>
      <c r="DD13" s="83" t="str">
        <f>IF(OR(E13="a",E13="A"),E13,IF(AND('Encodage réponses Es'!$CO11="!",'Encodage réponses Es'!CB11=""),"!",IF('Encodage réponses Es'!CB11="","",'Encodage réponses Es'!CB11)))</f>
        <v/>
      </c>
      <c r="DE13" s="83" t="str">
        <f>IF(OR(E13="a",E13="A"),E13,IF(AND('Encodage réponses Es'!$CO11="!",'Encodage réponses Es'!CC11=""),"!",IF('Encodage réponses Es'!CC11="","",'Encodage réponses Es'!CC11)))</f>
        <v/>
      </c>
      <c r="DF13" s="83" t="str">
        <f>IF(OR(E13="a",E13="A"),E13,IF(AND('Encodage réponses Es'!$CO11="!",'Encodage réponses Es'!CK11=""),"!",IF('Encodage réponses Es'!CK11="","",'Encodage réponses Es'!CK11)))</f>
        <v/>
      </c>
      <c r="DG13" s="83" t="str">
        <f>IF(OR(E13="a",E13="A"),E13,IF(AND('Encodage réponses Es'!$CO11="!",'Encodage réponses Es'!CL11=""),"!",IF('Encodage réponses Es'!CL11="","",'Encodage réponses Es'!CL11)))</f>
        <v/>
      </c>
      <c r="DH13" s="83" t="str">
        <f>IF(OR(E13="a",E13="A"),E13,IF(AND('Encodage réponses Es'!$CO11="!",'Encodage réponses Es'!CM11=""),"!",IF('Encodage réponses Es'!CM11="","",'Encodage réponses Es'!CM11)))</f>
        <v/>
      </c>
      <c r="DI13" s="119" t="str">
        <f>IF(OR(E13="a",E13="A"),E13,IF(AND('Encodage réponses Es'!$CO11="!",'Encodage réponses Es'!CN11=""),"!",IF('Encodage réponses Es'!CN11="","",'Encodage réponses Es'!CN11)))</f>
        <v/>
      </c>
      <c r="DJ13" s="539" t="str">
        <f t="shared" si="16"/>
        <v/>
      </c>
      <c r="DK13" s="540"/>
      <c r="DL13" s="97" t="str">
        <f>IF(OR(E13="a",E13="A"),E13,IF(AND('Encodage réponses Es'!$CO11="!",'Encodage réponses Es'!BG11=""),"!",IF('Encodage réponses Es'!BG11="","",'Encodage réponses Es'!BG11)))</f>
        <v/>
      </c>
      <c r="DM13" s="119" t="str">
        <f>IF(OR(E13="a",E13="A"),E13,IF(AND('Encodage réponses Es'!$CO11="!",'Encodage réponses Es'!BH11=""),"!",IF('Encodage réponses Es'!BH11="","",'Encodage réponses Es'!BH11)))</f>
        <v/>
      </c>
      <c r="DN13" s="539" t="str">
        <f t="shared" si="17"/>
        <v/>
      </c>
      <c r="DO13" s="540"/>
      <c r="DP13" s="381" t="str">
        <f>IF(OR(E13="a",E13="A"),E13,IF(AND('Encodage réponses Es'!$CO11="!",'Encodage réponses Es'!CD11=""),"!",IF('Encodage réponses Es'!CD11="","",'Encodage réponses Es'!CD11)))</f>
        <v/>
      </c>
      <c r="DQ13" s="539" t="str">
        <f t="shared" si="18"/>
        <v/>
      </c>
      <c r="DR13" s="540"/>
    </row>
    <row r="14" spans="1:122" ht="11.25" customHeight="1" x14ac:dyDescent="0.25">
      <c r="A14" s="516"/>
      <c r="B14" s="517"/>
      <c r="C14" s="11">
        <v>10</v>
      </c>
      <c r="D14" s="11" t="str">
        <f>IF('Encodage réponses Es'!F12=0,"",'Encodage réponses Es'!F12)</f>
        <v/>
      </c>
      <c r="E14" s="57" t="str">
        <f>IF('Encodage réponses Es'!J12="","",'Encodage réponses Es'!J12)</f>
        <v/>
      </c>
      <c r="F14" s="84" t="str">
        <f t="shared" si="2"/>
        <v/>
      </c>
      <c r="G14" s="54" t="str">
        <f t="shared" si="3"/>
        <v/>
      </c>
      <c r="H14" s="90"/>
      <c r="I14" s="84" t="str">
        <f t="shared" si="4"/>
        <v/>
      </c>
      <c r="J14" s="54" t="str">
        <f t="shared" si="5"/>
        <v/>
      </c>
      <c r="K14" s="126"/>
      <c r="L14" s="84" t="str">
        <f t="shared" si="0"/>
        <v/>
      </c>
      <c r="M14" s="54" t="str">
        <f t="shared" si="1"/>
        <v/>
      </c>
      <c r="N14" s="126"/>
      <c r="O14" s="84" t="str">
        <f>IF(OR(E14="a",E14="A"),E14,IF(AND('Encodage réponses Es'!$CO12="!",'Encodage réponses Es'!L12=""),"!",IF('Encodage réponses Es'!L12="","",'Encodage réponses Es'!L12)))</f>
        <v/>
      </c>
      <c r="P14" s="108" t="str">
        <f>IF(OR(E14="a",E14="A"),E14,IF(AND('Encodage réponses Es'!$CO12="!",'Encodage réponses Es'!M12=""),"!",IF('Encodage réponses Es'!M12="","",'Encodage réponses Es'!M12)))</f>
        <v/>
      </c>
      <c r="Q14" s="108" t="str">
        <f>IF(OR(E14="a",E14="A"),E14,IF(AND('Encodage réponses Es'!$CO12="!",'Encodage réponses Es'!N12=""),"!",IF('Encodage réponses Es'!N12="","",'Encodage réponses Es'!N12)))</f>
        <v/>
      </c>
      <c r="R14" s="108" t="str">
        <f>IF(OR(E14="a",E14="A"),E14,IF(AND('Encodage réponses Es'!$CO12="!",'Encodage réponses Es'!O12=""),"!",IF('Encodage réponses Es'!O12="","",'Encodage réponses Es'!O12)))</f>
        <v/>
      </c>
      <c r="S14" s="108" t="str">
        <f>IF(OR(E14="a",E14="A"),E14,IF(AND('Encodage réponses Es'!$CO12="!",'Encodage réponses Es'!R12=""),"!",IF('Encodage réponses Es'!R12="","",'Encodage réponses Es'!R12)))</f>
        <v/>
      </c>
      <c r="T14" s="108" t="str">
        <f>IF(OR(E14="a",E14="A"),E14,IF(AND('Encodage réponses Es'!$CO12="!",'Encodage réponses Es'!U12=""),"!",IF('Encodage réponses Es'!U12="","",'Encodage réponses Es'!U12)))</f>
        <v/>
      </c>
      <c r="U14" s="109" t="str">
        <f>IF(OR(E14="a",E14="A"),E14,IF(AND('Encodage réponses Es'!$CO12="!",'Encodage réponses Es'!X12=""),"!",IF('Encodage réponses Es'!X12="","",'Encodage réponses Es'!X12)))</f>
        <v/>
      </c>
      <c r="V14" s="595" t="str">
        <f t="shared" si="6"/>
        <v/>
      </c>
      <c r="W14" s="588"/>
      <c r="X14" s="84" t="str">
        <f>IF(OR(E14="a",E14="A"),E14,IF(AND('Encodage réponses Es'!$CO12="!",'Encodage réponses Es'!AE12=""),"!",IF('Encodage réponses Es'!AE12="","",'Encodage réponses Es'!AE12)))</f>
        <v/>
      </c>
      <c r="Y14" s="108" t="str">
        <f>IF(OR(E14="a",E14="A"),E14,IF(AND('Encodage réponses Es'!$CO12="!",'Encodage réponses Es'!AJ12=""),"!",IF('Encodage réponses Es'!AJ12="","",'Encodage réponses Es'!AJ12)))</f>
        <v/>
      </c>
      <c r="Z14" s="108" t="str">
        <f>IF(OR(E14="a",E14="A"),E14,IF(AND('Encodage réponses Es'!$CO12="!",'Encodage réponses Es'!AN12=""),"!",IF('Encodage réponses Es'!AN12="","",'Encodage réponses Es'!AN12)))</f>
        <v/>
      </c>
      <c r="AA14" s="108" t="str">
        <f>IF(OR(E14="a",E14="A"),E14,IF(AND('Encodage réponses Es'!$CO12="!",'Encodage réponses Es'!AS12=""),"!",IF('Encodage réponses Es'!AS12="","",'Encodage réponses Es'!AS12)))</f>
        <v/>
      </c>
      <c r="AB14" s="108" t="str">
        <f>IF(OR(E14="a",E14="A"),E14,IF(AND('Encodage réponses Es'!$CO12="!",'Encodage réponses Es'!AZ12=""),"!",IF('Encodage réponses Es'!AZ12="","",'Encodage réponses Es'!AZ12)))</f>
        <v/>
      </c>
      <c r="AC14" s="109" t="str">
        <f>IF(OR(E14="a",E14="A"),E14,IF(AND('Encodage réponses Es'!$CO12="!",'Encodage réponses Es'!BA12=""),"!",IF('Encodage réponses Es'!BA12="","",'Encodage réponses Es'!BA12)))</f>
        <v/>
      </c>
      <c r="AD14" s="573" t="str">
        <f t="shared" si="7"/>
        <v/>
      </c>
      <c r="AE14" s="588"/>
      <c r="AF14" s="97" t="str">
        <f>IF(OR(E14="a",E14="A"),E14,IF(AND('Encodage réponses Es'!$CO12="!",'Encodage réponses Es'!P12=""),"!",IF('Encodage réponses Es'!P12="","",'Encodage réponses Es'!P12)))</f>
        <v/>
      </c>
      <c r="AG14" s="83" t="str">
        <f>IF(OR(E14="a",E14="A"),E14,IF(AND('Encodage réponses Es'!$CO12="!",'Encodage réponses Es'!Q12=""),"!",IF('Encodage réponses Es'!Q12="","",'Encodage réponses Es'!Q12)))</f>
        <v/>
      </c>
      <c r="AH14" s="83" t="str">
        <f>IF(OR(E14="a",E14="A"),E14,IF(AND('Encodage réponses Es'!$CO12="!",'Encodage réponses Es'!AO12=""),"!",IF('Encodage réponses Es'!AO12="","",'Encodage réponses Es'!AO12)))</f>
        <v/>
      </c>
      <c r="AI14" s="83" t="str">
        <f>IF(OR(E14="a",E14="A"),E14,IF(AND('Encodage réponses Es'!$CO12="!",'Encodage réponses Es'!AP12=""),"!",IF('Encodage réponses Es'!AP12="","",'Encodage réponses Es'!AP12)))</f>
        <v/>
      </c>
      <c r="AJ14" s="83" t="str">
        <f>IF(OR(E14="a",E14="A"),E14,IF(AND('Encodage réponses Es'!$CO12="!",'Encodage réponses Es'!AQ12=""),"!",IF('Encodage réponses Es'!AQ12="","",'Encodage réponses Es'!AQ12)))</f>
        <v/>
      </c>
      <c r="AK14" s="95" t="str">
        <f>IF(OR(E14="a",E14="A"),E14,IF(AND('Encodage réponses Es'!$CO12="!",'Encodage réponses Es'!AR12=""),"!",IF('Encodage réponses Es'!AR12="","",'Encodage réponses Es'!AR12)))</f>
        <v/>
      </c>
      <c r="AL14" s="539" t="str">
        <f t="shared" si="8"/>
        <v/>
      </c>
      <c r="AM14" s="540"/>
      <c r="AN14" s="97" t="str">
        <f>IF(OR(E14="a",E14="A"),E14,IF(AND('Encodage réponses Es'!$CO12="!",'Encodage réponses Es'!S12=""),"!",IF('Encodage réponses Es'!S12="","",'Encodage réponses Es'!S12)))</f>
        <v/>
      </c>
      <c r="AO14" s="83" t="str">
        <f>IF(OR(E14="a",E14="A"),E14,IF(AND('Encodage réponses Es'!$CO12="!",'Encodage réponses Es'!T12=""),"!",IF('Encodage réponses Es'!T12="","",'Encodage réponses Es'!T12)))</f>
        <v/>
      </c>
      <c r="AP14" s="83" t="str">
        <f>IF(OR(E14="a",E14="A"),E14,IF(AND('Encodage réponses Es'!$CO12="!",'Encodage réponses Es'!Z12=""),"!",IF('Encodage réponses Es'!Z12="","",'Encodage réponses Es'!Z12)))</f>
        <v/>
      </c>
      <c r="AQ14" s="83" t="str">
        <f>IF(OR(E14="a",E14="A"),E14,IF(AND('Encodage réponses Es'!$CO12="!",'Encodage réponses Es'!AA12=""),"!",IF('Encodage réponses Es'!AA12="","",'Encodage réponses Es'!AA12)))</f>
        <v/>
      </c>
      <c r="AR14" s="83" t="str">
        <f>IF(OR(E14="a",E14="A"),E14,IF(AND('Encodage réponses Es'!$CO12="!",'Encodage réponses Es'!AB12=""),"!",IF('Encodage réponses Es'!AB12="","",'Encodage réponses Es'!AB12)))</f>
        <v/>
      </c>
      <c r="AS14" s="83" t="str">
        <f>IF(OR(E14="a",E14="A"),E14,IF(AND('Encodage réponses Es'!$CO12="!",'Encodage réponses Es'!AC12=""),"!",IF('Encodage réponses Es'!AC12="","",'Encodage réponses Es'!AC12)))</f>
        <v/>
      </c>
      <c r="AT14" s="83" t="str">
        <f>IF(OR(E14="a",E14="A"),E14,IF(AND('Encodage réponses Es'!$CO12="!",'Encodage réponses Es'!AD12=""),"!",IF('Encodage réponses Es'!AD12="","",'Encodage réponses Es'!AD12)))</f>
        <v/>
      </c>
      <c r="AU14" s="119" t="str">
        <f>IF(OR(E14="a",E14="A"),E14,IF(AND('Encodage réponses Es'!$CO12="!",'Encodage réponses Es'!AF12=""),"!",IF('Encodage réponses Es'!AF12="","",'Encodage réponses Es'!AF12)))</f>
        <v/>
      </c>
      <c r="AV14" s="573" t="str">
        <f t="shared" si="9"/>
        <v/>
      </c>
      <c r="AW14" s="588"/>
      <c r="AX14" s="97" t="str">
        <f>IF(OR(E14="a",E14="A"),E14,IF(AND('Encodage réponses Es'!$CO12="!",'Encodage réponses Es'!AK12=""),"!",IF('Encodage réponses Es'!AK12="","",'Encodage réponses Es'!AK12)))</f>
        <v/>
      </c>
      <c r="AY14" s="83" t="str">
        <f>IF(OR(E14="a",E14="A"),E14,IF(AND('Encodage réponses Es'!$CO12="!",'Encodage réponses Es'!AM12=""),"!",IF('Encodage réponses Es'!AM12="","",'Encodage réponses Es'!AM12)))</f>
        <v/>
      </c>
      <c r="AZ14" s="83" t="str">
        <f>IF(OR(E14="a",E14="A"),E14,IF(AND('Encodage réponses Es'!$CO12="!",'Encodage réponses Es'!AT12=""),"!",IF('Encodage réponses Es'!AT12="","",'Encodage réponses Es'!AT12)))</f>
        <v/>
      </c>
      <c r="BA14" s="83" t="str">
        <f>IF(OR(E14="a",E14="A"),E14,IF(AND('Encodage réponses Es'!$CO12="!",'Encodage réponses Es'!AU12=""),"!",IF('Encodage réponses Es'!AU12="","",'Encodage réponses Es'!AU12)))</f>
        <v/>
      </c>
      <c r="BB14" s="83" t="str">
        <f>IF(OR(E14="a",E14="A"),E14,IF(AND('Encodage réponses Es'!$CO12="!",'Encodage réponses Es'!AV12=""),"!",IF('Encodage réponses Es'!AV12="","",'Encodage réponses Es'!AV12)))</f>
        <v/>
      </c>
      <c r="BC14" s="83" t="str">
        <f>IF(OR(E14="a",E14="A"),E14,IF(AND('Encodage réponses Es'!$CO12="!",'Encodage réponses Es'!AW12=""),"!",IF('Encodage réponses Es'!AW12="","",'Encodage réponses Es'!AW12)))</f>
        <v/>
      </c>
      <c r="BD14" s="83" t="str">
        <f>IF(OR(E14="a",E14="A"),E14,IF(AND('Encodage réponses Es'!$CO12="!",'Encodage réponses Es'!AX12=""),"!",IF('Encodage réponses Es'!AX12="","",'Encodage réponses Es'!AX12)))</f>
        <v/>
      </c>
      <c r="BE14" s="83" t="str">
        <f>IF(OR(E14="a",E14="A"),E14,IF(AND('Encodage réponses Es'!$CO12="!",'Encodage réponses Es'!AY12=""),"!",IF('Encodage réponses Es'!AY12="","",'Encodage réponses Es'!AY12)))</f>
        <v/>
      </c>
      <c r="BF14" s="83" t="str">
        <f>IF(OR(E14="a",E14="A"),E14,IF(AND('Encodage réponses Es'!$CO12="!",'Encodage réponses Es'!BB12=""),"!",IF('Encodage réponses Es'!BB12="","",'Encodage réponses Es'!BB12)))</f>
        <v/>
      </c>
      <c r="BG14" s="119" t="str">
        <f>IF(OR(E14="a",E14="A"),E14,IF(AND('Encodage réponses Es'!$CO12="!",'Encodage réponses Es'!BC12=""),"!",IF('Encodage réponses Es'!BC12="","",'Encodage réponses Es'!BC12)))</f>
        <v/>
      </c>
      <c r="BH14" s="539" t="str">
        <f t="shared" si="10"/>
        <v/>
      </c>
      <c r="BI14" s="540"/>
      <c r="BJ14" s="97" t="str">
        <f>IF(OR(E14="a",E14="A"),E14,IF(AND('Encodage réponses Es'!$CO12="!",'Encodage réponses Es'!V12=""),"!",IF('Encodage réponses Es'!V12="","",'Encodage réponses Es'!V12)))</f>
        <v/>
      </c>
      <c r="BK14" s="83" t="str">
        <f>IF(OR(E14="a",E14="A"),E14,IF(AND('Encodage réponses Es'!$CO12="!",'Encodage réponses Es'!W12=""),"!",IF('Encodage réponses Es'!W12="","",'Encodage réponses Es'!W12)))</f>
        <v/>
      </c>
      <c r="BL14" s="83" t="str">
        <f>IF(OR(E14="a",E14="A"),E14,IF(AND('Encodage réponses Es'!$CO12="!",'Encodage réponses Es'!Y12=""),"!",IF('Encodage réponses Es'!Y12="","",'Encodage réponses Es'!Y12)))</f>
        <v/>
      </c>
      <c r="BM14" s="83" t="str">
        <f>IF(OR(E14="a",E14="A"),E14,IF(AND('Encodage réponses Es'!$CO12="!",'Encodage réponses Es'!AG12=""),"!",IF('Encodage réponses Es'!AG12="","",'Encodage réponses Es'!AG12)))</f>
        <v/>
      </c>
      <c r="BN14" s="83" t="str">
        <f>IF(OR(E14="a",E14="A"),E14,IF(AND('Encodage réponses Es'!$CO12="!",'Encodage réponses Es'!AH12=""),"!",IF('Encodage réponses Es'!AH12="","",'Encodage réponses Es'!AH12)))</f>
        <v/>
      </c>
      <c r="BO14" s="83" t="str">
        <f>IF(OR(E14="a",E14="A"),E14,IF(AND('Encodage réponses Es'!$CO12="!",'Encodage réponses Es'!AI12=""),"!",IF('Encodage réponses Es'!AI12="","",'Encodage réponses Es'!AI12)))</f>
        <v/>
      </c>
      <c r="BP14" s="119" t="str">
        <f>IF(OR(E14="a",E14="A"),E14,IF(AND('Encodage réponses Es'!$CO12="!",'Encodage réponses Es'!AL12=""),"!",IF('Encodage réponses Es'!AL12="","",'Encodage réponses Es'!AL12)))</f>
        <v/>
      </c>
      <c r="BQ14" s="573" t="str">
        <f t="shared" si="11"/>
        <v/>
      </c>
      <c r="BR14" s="574"/>
      <c r="BS14" s="93"/>
      <c r="BT14" s="84" t="str">
        <f>IF(OR(E14="a",E14="A"),E14,IF(AND('Encodage réponses Es'!$CO12="!",'Encodage réponses Es'!BD12=""),"!",IF('Encodage réponses Es'!BD12="","",'Encodage réponses Es'!BD12)))</f>
        <v/>
      </c>
      <c r="BU14" s="108" t="str">
        <f>IF(OR(E14="a",E14="A"),E14,IF(AND('Encodage réponses Es'!$CO12="!",'Encodage réponses Es'!BE12=""),"!",IF('Encodage réponses Es'!BE12="","",'Encodage réponses Es'!BE12)))</f>
        <v/>
      </c>
      <c r="BV14" s="109" t="str">
        <f>IF(OR(E14="a",E14="A"),E14,IF(AND('Encodage réponses Es'!$CO12="!",'Encodage réponses Es'!BF12=""),"!",IF('Encodage réponses Es'!BF12="","",'Encodage réponses Es'!BF12)))</f>
        <v/>
      </c>
      <c r="BW14" s="539" t="str">
        <f t="shared" si="12"/>
        <v/>
      </c>
      <c r="BX14" s="540"/>
      <c r="BY14" s="97" t="str">
        <f>IF(OR(E14="a",E14="A"),E14,IF(AND('Encodage réponses Es'!$CO12="!",'Encodage réponses Es'!BN12=""),"!",IF('Encodage réponses Es'!BN12="","",'Encodage réponses Es'!BN12)))</f>
        <v/>
      </c>
      <c r="BZ14" s="119" t="str">
        <f>IF(OR(E14="a",E14="A"),E14,IF(AND('Encodage réponses Es'!$CO12="!",'Encodage réponses Es'!BP12=""),"!",IF('Encodage réponses Es'!BP12="","",'Encodage réponses Es'!BP12)))</f>
        <v/>
      </c>
      <c r="CA14" s="573" t="str">
        <f t="shared" si="13"/>
        <v/>
      </c>
      <c r="CB14" s="574"/>
      <c r="CC14" s="185" t="str">
        <f>IF(OR(E14="a",E14="A"),E14,IF(AND('Encodage réponses Es'!$CO12="!",'Encodage réponses Es'!BO12=""),"!",IF('Encodage réponses Es'!BO12="","",'Encodage réponses Es'!BO12)))</f>
        <v/>
      </c>
      <c r="CD14" s="83" t="str">
        <f>IF(OR(E14="a",E14="A"),E14,IF(AND('Encodage réponses Es'!$CO12="!",'Encodage réponses Es'!BV12=""),"!",IF('Encodage réponses Es'!BV12="","",'Encodage réponses Es'!BV12)))</f>
        <v/>
      </c>
      <c r="CE14" s="83" t="str">
        <f>IF(OR(E14="a",E14="A"),E14,IF(AND('Encodage réponses Es'!$CO12="!",'Encodage réponses Es'!CE12=""),"!",IF('Encodage réponses Es'!CE12="","",'Encodage réponses Es'!CE12)))</f>
        <v/>
      </c>
      <c r="CF14" s="83" t="str">
        <f>IF(OR(E14="a",E14="A"),E14,IF(AND('Encodage réponses Es'!$CO12="!",'Encodage réponses Es'!CF12=""),"!",IF('Encodage réponses Es'!CF12="","",'Encodage réponses Es'!CF12)))</f>
        <v/>
      </c>
      <c r="CG14" s="83" t="str">
        <f>IF(OR(E14="a",E14="A"),E14,IF(AND('Encodage réponses Es'!$CO12="!",'Encodage réponses Es'!CG12=""),"!",IF('Encodage réponses Es'!CG12="","",'Encodage réponses Es'!CG12)))</f>
        <v/>
      </c>
      <c r="CH14" s="83" t="str">
        <f>IF(OR(E14="a",E14="A"),E14,IF(AND('Encodage réponses Es'!$CO12="!",'Encodage réponses Es'!CH12=""),"!",IF('Encodage réponses Es'!CH12="","",'Encodage réponses Es'!CH12)))</f>
        <v/>
      </c>
      <c r="CI14" s="83" t="str">
        <f>IF(OR(E14="a",E14="A"),E14,IF(AND('Encodage réponses Es'!$CO12="!",'Encodage réponses Es'!CI12=""),"!",IF('Encodage réponses Es'!CI12="","",'Encodage réponses Es'!CI12)))</f>
        <v/>
      </c>
      <c r="CJ14" s="119" t="str">
        <f>IF(OR(E14="a",E14="A"),E14,IF(AND('Encodage réponses Es'!$CO12="!",'Encodage réponses Es'!CJ12=""),"!",IF('Encodage réponses Es'!CJ12="","",'Encodage réponses Es'!CJ12)))</f>
        <v/>
      </c>
      <c r="CK14" s="539" t="str">
        <f t="shared" si="14"/>
        <v/>
      </c>
      <c r="CL14" s="540"/>
      <c r="CM14" s="97" t="str">
        <f>IF(OR(E14="a",E14="A"),E14,IF(AND('Encodage réponses Es'!$CO12="!",'Encodage réponses Es'!BQ12=""),"!",IF('Encodage réponses Es'!BQ12="","",'Encodage réponses Es'!BQ12)))</f>
        <v/>
      </c>
      <c r="CN14" s="83" t="str">
        <f>IF(OR(E14="a",E14="A"),E14,IF(AND('Encodage réponses Es'!$CO12="!",'Encodage réponses Es'!BR12=""),"!",IF('Encodage réponses Es'!BR12="","",'Encodage réponses Es'!BR12)))</f>
        <v/>
      </c>
      <c r="CO14" s="83" t="str">
        <f>IF(OR(E14="a",E14="A"),E14,IF(AND('Encodage réponses Es'!$CO12="!",'Encodage réponses Es'!BS12=""),"!",IF('Encodage réponses Es'!BS12="","",'Encodage réponses Es'!BS12)))</f>
        <v/>
      </c>
      <c r="CP14" s="83" t="str">
        <f>IF(OR(E14="a",E14="A"),E14,IF(AND('Encodage réponses Es'!$CO12="!",'Encodage réponses Es'!BT12=""),"!",IF('Encodage réponses Es'!BT12="","",'Encodage réponses Es'!BT12)))</f>
        <v/>
      </c>
      <c r="CQ14" s="83" t="str">
        <f>IF(OR(E14="a",E14="A"),E14,IF(AND('Encodage réponses Es'!$CO12="!",'Encodage réponses Es'!BU12=""),"!",IF('Encodage réponses Es'!BU12="","",'Encodage réponses Es'!BU12)))</f>
        <v/>
      </c>
      <c r="CR14" s="83" t="str">
        <f>IF(OR(E14="a",E14="A"),E14,IF(AND('Encodage réponses Es'!$CO12="!",'Encodage réponses Es'!BW12=""),"!",IF('Encodage réponses Es'!BW12="","",'Encodage réponses Es'!BW12)))</f>
        <v/>
      </c>
      <c r="CS14" s="119" t="str">
        <f>IF(OR(E14="a",E14="A"),E14,IF(AND('Encodage réponses Es'!$CO12="!",'Encodage réponses Es'!BX12=""),"!",IF('Encodage réponses Es'!BX12="","",'Encodage réponses Es'!BX12)))</f>
        <v/>
      </c>
      <c r="CT14" s="539" t="str">
        <f t="shared" si="15"/>
        <v/>
      </c>
      <c r="CU14" s="540"/>
      <c r="CV14" s="97" t="str">
        <f>IF(OR(AG14="a",AG14="A"),AG14,IF(AND('Encodage réponses Es'!$CO12="!",'Encodage réponses Es'!BI12=""),"!",IF('Encodage réponses Es'!BI12="","",'Encodage réponses Es'!BI12)))</f>
        <v/>
      </c>
      <c r="CW14" s="83" t="str">
        <f>IF(OR(E14="a",E14="A"),E14,IF(AND('Encodage réponses Es'!$CO12="!",'Encodage réponses Es'!BJ12=""),"!",IF('Encodage réponses Es'!BJ12="","",'Encodage réponses Es'!BJ12)))</f>
        <v/>
      </c>
      <c r="CX14" s="83" t="str">
        <f>IF(OR(E14="a",E14="A"),E14,IF(AND('Encodage réponses Es'!$CO12="!",'Encodage réponses Es'!BK12=""),"!",IF('Encodage réponses Es'!BK12="","",'Encodage réponses Es'!BK12)))</f>
        <v/>
      </c>
      <c r="CY14" s="83" t="str">
        <f>IF(OR(E14="a",E14="A"),E14,IF(AND('Encodage réponses Es'!$CO12="!",'Encodage réponses Es'!BL12=""),"!",IF('Encodage réponses Es'!BL12="","",'Encodage réponses Es'!BL12)))</f>
        <v/>
      </c>
      <c r="CZ14" s="83" t="str">
        <f>IF(OR(E14="a",E14="A"),E14,IF(AND('Encodage réponses Es'!$CO12="!",'Encodage réponses Es'!BM12=""),"!",IF('Encodage réponses Es'!BM12="","",'Encodage réponses Es'!BM12)))</f>
        <v/>
      </c>
      <c r="DA14" s="83" t="str">
        <f>IF(OR(E14="a",E14="A"),E14,IF(AND('Encodage réponses Es'!$CO12="!",'Encodage réponses Es'!BY12=""),"!",IF('Encodage réponses Es'!BY12="","",'Encodage réponses Es'!BY12)))</f>
        <v/>
      </c>
      <c r="DB14" s="83" t="str">
        <f>IF(OR(E14="a",E14="A"),E14,IF(AND('Encodage réponses Es'!$CO12="!",'Encodage réponses Es'!BZ12=""),"!",IF('Encodage réponses Es'!BZ12="","",'Encodage réponses Es'!BZ12)))</f>
        <v/>
      </c>
      <c r="DC14" s="83" t="str">
        <f>IF(OR(E14="a",E14="A"),E14,IF(AND('Encodage réponses Es'!$CO12="!",'Encodage réponses Es'!CA12=""),"!",IF('Encodage réponses Es'!CA12="","",'Encodage réponses Es'!CA12)))</f>
        <v/>
      </c>
      <c r="DD14" s="83" t="str">
        <f>IF(OR(E14="a",E14="A"),E14,IF(AND('Encodage réponses Es'!$CO12="!",'Encodage réponses Es'!CB12=""),"!",IF('Encodage réponses Es'!CB12="","",'Encodage réponses Es'!CB12)))</f>
        <v/>
      </c>
      <c r="DE14" s="83" t="str">
        <f>IF(OR(E14="a",E14="A"),E14,IF(AND('Encodage réponses Es'!$CO12="!",'Encodage réponses Es'!CC12=""),"!",IF('Encodage réponses Es'!CC12="","",'Encodage réponses Es'!CC12)))</f>
        <v/>
      </c>
      <c r="DF14" s="83" t="str">
        <f>IF(OR(E14="a",E14="A"),E14,IF(AND('Encodage réponses Es'!$CO12="!",'Encodage réponses Es'!CK12=""),"!",IF('Encodage réponses Es'!CK12="","",'Encodage réponses Es'!CK12)))</f>
        <v/>
      </c>
      <c r="DG14" s="83" t="str">
        <f>IF(OR(E14="a",E14="A"),E14,IF(AND('Encodage réponses Es'!$CO12="!",'Encodage réponses Es'!CL12=""),"!",IF('Encodage réponses Es'!CL12="","",'Encodage réponses Es'!CL12)))</f>
        <v/>
      </c>
      <c r="DH14" s="83" t="str">
        <f>IF(OR(E14="a",E14="A"),E14,IF(AND('Encodage réponses Es'!$CO12="!",'Encodage réponses Es'!CM12=""),"!",IF('Encodage réponses Es'!CM12="","",'Encodage réponses Es'!CM12)))</f>
        <v/>
      </c>
      <c r="DI14" s="119" t="str">
        <f>IF(OR(E14="a",E14="A"),E14,IF(AND('Encodage réponses Es'!$CO12="!",'Encodage réponses Es'!CN12=""),"!",IF('Encodage réponses Es'!CN12="","",'Encodage réponses Es'!CN12)))</f>
        <v/>
      </c>
      <c r="DJ14" s="539" t="str">
        <f t="shared" si="16"/>
        <v/>
      </c>
      <c r="DK14" s="540"/>
      <c r="DL14" s="97" t="str">
        <f>IF(OR(E14="a",E14="A"),E14,IF(AND('Encodage réponses Es'!$CO12="!",'Encodage réponses Es'!BG12=""),"!",IF('Encodage réponses Es'!BG12="","",'Encodage réponses Es'!BG12)))</f>
        <v/>
      </c>
      <c r="DM14" s="119" t="str">
        <f>IF(OR(E14="a",E14="A"),E14,IF(AND('Encodage réponses Es'!$CO12="!",'Encodage réponses Es'!BH12=""),"!",IF('Encodage réponses Es'!BH12="","",'Encodage réponses Es'!BH12)))</f>
        <v/>
      </c>
      <c r="DN14" s="539" t="str">
        <f t="shared" si="17"/>
        <v/>
      </c>
      <c r="DO14" s="540"/>
      <c r="DP14" s="381" t="str">
        <f>IF(OR(E14="a",E14="A"),E14,IF(AND('Encodage réponses Es'!$CO12="!",'Encodage réponses Es'!CD12=""),"!",IF('Encodage réponses Es'!CD12="","",'Encodage réponses Es'!CD12)))</f>
        <v/>
      </c>
      <c r="DQ14" s="539" t="str">
        <f t="shared" si="18"/>
        <v/>
      </c>
      <c r="DR14" s="540"/>
    </row>
    <row r="15" spans="1:122" ht="11.25" customHeight="1" x14ac:dyDescent="0.25">
      <c r="A15" s="516"/>
      <c r="B15" s="517"/>
      <c r="C15" s="11">
        <v>11</v>
      </c>
      <c r="D15" s="11" t="str">
        <f>IF('Encodage réponses Es'!F13=0,"",'Encodage réponses Es'!F13)</f>
        <v/>
      </c>
      <c r="E15" s="57" t="str">
        <f>IF('Encodage réponses Es'!J13="","",'Encodage réponses Es'!J13)</f>
        <v/>
      </c>
      <c r="F15" s="84" t="str">
        <f t="shared" si="2"/>
        <v/>
      </c>
      <c r="G15" s="54" t="str">
        <f t="shared" si="3"/>
        <v/>
      </c>
      <c r="H15" s="90"/>
      <c r="I15" s="84" t="str">
        <f t="shared" si="4"/>
        <v/>
      </c>
      <c r="J15" s="54" t="str">
        <f t="shared" si="5"/>
        <v/>
      </c>
      <c r="K15" s="126"/>
      <c r="L15" s="84" t="str">
        <f t="shared" si="0"/>
        <v/>
      </c>
      <c r="M15" s="54" t="str">
        <f t="shared" si="1"/>
        <v/>
      </c>
      <c r="N15" s="126"/>
      <c r="O15" s="84" t="str">
        <f>IF(OR(E15="a",E15="A"),E15,IF(AND('Encodage réponses Es'!$CO13="!",'Encodage réponses Es'!L13=""),"!",IF('Encodage réponses Es'!L13="","",'Encodage réponses Es'!L13)))</f>
        <v/>
      </c>
      <c r="P15" s="108" t="str">
        <f>IF(OR(E15="a",E15="A"),E15,IF(AND('Encodage réponses Es'!$CO13="!",'Encodage réponses Es'!M13=""),"!",IF('Encodage réponses Es'!M13="","",'Encodage réponses Es'!M13)))</f>
        <v/>
      </c>
      <c r="Q15" s="108" t="str">
        <f>IF(OR(E15="a",E15="A"),E15,IF(AND('Encodage réponses Es'!$CO13="!",'Encodage réponses Es'!N13=""),"!",IF('Encodage réponses Es'!N13="","",'Encodage réponses Es'!N13)))</f>
        <v/>
      </c>
      <c r="R15" s="108" t="str">
        <f>IF(OR(E15="a",E15="A"),E15,IF(AND('Encodage réponses Es'!$CO13="!",'Encodage réponses Es'!O13=""),"!",IF('Encodage réponses Es'!O13="","",'Encodage réponses Es'!O13)))</f>
        <v/>
      </c>
      <c r="S15" s="108" t="str">
        <f>IF(OR(E15="a",E15="A"),E15,IF(AND('Encodage réponses Es'!$CO13="!",'Encodage réponses Es'!R13=""),"!",IF('Encodage réponses Es'!R13="","",'Encodage réponses Es'!R13)))</f>
        <v/>
      </c>
      <c r="T15" s="108" t="str">
        <f>IF(OR(E15="a",E15="A"),E15,IF(AND('Encodage réponses Es'!$CO13="!",'Encodage réponses Es'!U13=""),"!",IF('Encodage réponses Es'!U13="","",'Encodage réponses Es'!U13)))</f>
        <v/>
      </c>
      <c r="U15" s="109" t="str">
        <f>IF(OR(E15="a",E15="A"),E15,IF(AND('Encodage réponses Es'!$CO13="!",'Encodage réponses Es'!X13=""),"!",IF('Encodage réponses Es'!X13="","",'Encodage réponses Es'!X13)))</f>
        <v/>
      </c>
      <c r="V15" s="595" t="str">
        <f t="shared" si="6"/>
        <v/>
      </c>
      <c r="W15" s="588"/>
      <c r="X15" s="84" t="str">
        <f>IF(OR(E15="a",E15="A"),E15,IF(AND('Encodage réponses Es'!$CO13="!",'Encodage réponses Es'!AE13=""),"!",IF('Encodage réponses Es'!AE13="","",'Encodage réponses Es'!AE13)))</f>
        <v/>
      </c>
      <c r="Y15" s="108" t="str">
        <f>IF(OR(E15="a",E15="A"),E15,IF(AND('Encodage réponses Es'!$CO13="!",'Encodage réponses Es'!AJ13=""),"!",IF('Encodage réponses Es'!AJ13="","",'Encodage réponses Es'!AJ13)))</f>
        <v/>
      </c>
      <c r="Z15" s="108" t="str">
        <f>IF(OR(E15="a",E15="A"),E15,IF(AND('Encodage réponses Es'!$CO13="!",'Encodage réponses Es'!AN13=""),"!",IF('Encodage réponses Es'!AN13="","",'Encodage réponses Es'!AN13)))</f>
        <v/>
      </c>
      <c r="AA15" s="108" t="str">
        <f>IF(OR(E15="a",E15="A"),E15,IF(AND('Encodage réponses Es'!$CO13="!",'Encodage réponses Es'!AS13=""),"!",IF('Encodage réponses Es'!AS13="","",'Encodage réponses Es'!AS13)))</f>
        <v/>
      </c>
      <c r="AB15" s="108" t="str">
        <f>IF(OR(E15="a",E15="A"),E15,IF(AND('Encodage réponses Es'!$CO13="!",'Encodage réponses Es'!AZ13=""),"!",IF('Encodage réponses Es'!AZ13="","",'Encodage réponses Es'!AZ13)))</f>
        <v/>
      </c>
      <c r="AC15" s="109" t="str">
        <f>IF(OR(E15="a",E15="A"),E15,IF(AND('Encodage réponses Es'!$CO13="!",'Encodage réponses Es'!BA13=""),"!",IF('Encodage réponses Es'!BA13="","",'Encodage réponses Es'!BA13)))</f>
        <v/>
      </c>
      <c r="AD15" s="573" t="str">
        <f t="shared" si="7"/>
        <v/>
      </c>
      <c r="AE15" s="588"/>
      <c r="AF15" s="97" t="str">
        <f>IF(OR(E15="a",E15="A"),E15,IF(AND('Encodage réponses Es'!$CO13="!",'Encodage réponses Es'!P13=""),"!",IF('Encodage réponses Es'!P13="","",'Encodage réponses Es'!P13)))</f>
        <v/>
      </c>
      <c r="AG15" s="83" t="str">
        <f>IF(OR(E15="a",E15="A"),E15,IF(AND('Encodage réponses Es'!$CO13="!",'Encodage réponses Es'!Q13=""),"!",IF('Encodage réponses Es'!Q13="","",'Encodage réponses Es'!Q13)))</f>
        <v/>
      </c>
      <c r="AH15" s="83" t="str">
        <f>IF(OR(E15="a",E15="A"),E15,IF(AND('Encodage réponses Es'!$CO13="!",'Encodage réponses Es'!AO13=""),"!",IF('Encodage réponses Es'!AO13="","",'Encodage réponses Es'!AO13)))</f>
        <v/>
      </c>
      <c r="AI15" s="83" t="str">
        <f>IF(OR(E15="a",E15="A"),E15,IF(AND('Encodage réponses Es'!$CO13="!",'Encodage réponses Es'!AP13=""),"!",IF('Encodage réponses Es'!AP13="","",'Encodage réponses Es'!AP13)))</f>
        <v/>
      </c>
      <c r="AJ15" s="83" t="str">
        <f>IF(OR(E15="a",E15="A"),E15,IF(AND('Encodage réponses Es'!$CO13="!",'Encodage réponses Es'!AQ13=""),"!",IF('Encodage réponses Es'!AQ13="","",'Encodage réponses Es'!AQ13)))</f>
        <v/>
      </c>
      <c r="AK15" s="95" t="str">
        <f>IF(OR(E15="a",E15="A"),E15,IF(AND('Encodage réponses Es'!$CO13="!",'Encodage réponses Es'!AR13=""),"!",IF('Encodage réponses Es'!AR13="","",'Encodage réponses Es'!AR13)))</f>
        <v/>
      </c>
      <c r="AL15" s="539" t="str">
        <f t="shared" si="8"/>
        <v/>
      </c>
      <c r="AM15" s="540"/>
      <c r="AN15" s="97" t="str">
        <f>IF(OR(E15="a",E15="A"),E15,IF(AND('Encodage réponses Es'!$CO13="!",'Encodage réponses Es'!S13=""),"!",IF('Encodage réponses Es'!S13="","",'Encodage réponses Es'!S13)))</f>
        <v/>
      </c>
      <c r="AO15" s="83" t="str">
        <f>IF(OR(E15="a",E15="A"),E15,IF(AND('Encodage réponses Es'!$CO13="!",'Encodage réponses Es'!T13=""),"!",IF('Encodage réponses Es'!T13="","",'Encodage réponses Es'!T13)))</f>
        <v/>
      </c>
      <c r="AP15" s="83" t="str">
        <f>IF(OR(E15="a",E15="A"),E15,IF(AND('Encodage réponses Es'!$CO13="!",'Encodage réponses Es'!Z13=""),"!",IF('Encodage réponses Es'!Z13="","",'Encodage réponses Es'!Z13)))</f>
        <v/>
      </c>
      <c r="AQ15" s="83" t="str">
        <f>IF(OR(E15="a",E15="A"),E15,IF(AND('Encodage réponses Es'!$CO13="!",'Encodage réponses Es'!AA13=""),"!",IF('Encodage réponses Es'!AA13="","",'Encodage réponses Es'!AA13)))</f>
        <v/>
      </c>
      <c r="AR15" s="83" t="str">
        <f>IF(OR(E15="a",E15="A"),E15,IF(AND('Encodage réponses Es'!$CO13="!",'Encodage réponses Es'!AB13=""),"!",IF('Encodage réponses Es'!AB13="","",'Encodage réponses Es'!AB13)))</f>
        <v/>
      </c>
      <c r="AS15" s="83" t="str">
        <f>IF(OR(E15="a",E15="A"),E15,IF(AND('Encodage réponses Es'!$CO13="!",'Encodage réponses Es'!AC13=""),"!",IF('Encodage réponses Es'!AC13="","",'Encodage réponses Es'!AC13)))</f>
        <v/>
      </c>
      <c r="AT15" s="83" t="str">
        <f>IF(OR(E15="a",E15="A"),E15,IF(AND('Encodage réponses Es'!$CO13="!",'Encodage réponses Es'!AD13=""),"!",IF('Encodage réponses Es'!AD13="","",'Encodage réponses Es'!AD13)))</f>
        <v/>
      </c>
      <c r="AU15" s="119" t="str">
        <f>IF(OR(E15="a",E15="A"),E15,IF(AND('Encodage réponses Es'!$CO13="!",'Encodage réponses Es'!AF13=""),"!",IF('Encodage réponses Es'!AF13="","",'Encodage réponses Es'!AF13)))</f>
        <v/>
      </c>
      <c r="AV15" s="573" t="str">
        <f t="shared" si="9"/>
        <v/>
      </c>
      <c r="AW15" s="588"/>
      <c r="AX15" s="97" t="str">
        <f>IF(OR(E15="a",E15="A"),E15,IF(AND('Encodage réponses Es'!$CO13="!",'Encodage réponses Es'!AK13=""),"!",IF('Encodage réponses Es'!AK13="","",'Encodage réponses Es'!AK13)))</f>
        <v/>
      </c>
      <c r="AY15" s="83" t="str">
        <f>IF(OR(E15="a",E15="A"),E15,IF(AND('Encodage réponses Es'!$CO13="!",'Encodage réponses Es'!AM13=""),"!",IF('Encodage réponses Es'!AM13="","",'Encodage réponses Es'!AM13)))</f>
        <v/>
      </c>
      <c r="AZ15" s="83" t="str">
        <f>IF(OR(E15="a",E15="A"),E15,IF(AND('Encodage réponses Es'!$CO13="!",'Encodage réponses Es'!AT13=""),"!",IF('Encodage réponses Es'!AT13="","",'Encodage réponses Es'!AT13)))</f>
        <v/>
      </c>
      <c r="BA15" s="83" t="str">
        <f>IF(OR(E15="a",E15="A"),E15,IF(AND('Encodage réponses Es'!$CO13="!",'Encodage réponses Es'!AU13=""),"!",IF('Encodage réponses Es'!AU13="","",'Encodage réponses Es'!AU13)))</f>
        <v/>
      </c>
      <c r="BB15" s="83" t="str">
        <f>IF(OR(E15="a",E15="A"),E15,IF(AND('Encodage réponses Es'!$CO13="!",'Encodage réponses Es'!AV13=""),"!",IF('Encodage réponses Es'!AV13="","",'Encodage réponses Es'!AV13)))</f>
        <v/>
      </c>
      <c r="BC15" s="83" t="str">
        <f>IF(OR(E15="a",E15="A"),E15,IF(AND('Encodage réponses Es'!$CO13="!",'Encodage réponses Es'!AW13=""),"!",IF('Encodage réponses Es'!AW13="","",'Encodage réponses Es'!AW13)))</f>
        <v/>
      </c>
      <c r="BD15" s="83" t="str">
        <f>IF(OR(E15="a",E15="A"),E15,IF(AND('Encodage réponses Es'!$CO13="!",'Encodage réponses Es'!AX13=""),"!",IF('Encodage réponses Es'!AX13="","",'Encodage réponses Es'!AX13)))</f>
        <v/>
      </c>
      <c r="BE15" s="83" t="str">
        <f>IF(OR(E15="a",E15="A"),E15,IF(AND('Encodage réponses Es'!$CO13="!",'Encodage réponses Es'!AY13=""),"!",IF('Encodage réponses Es'!AY13="","",'Encodage réponses Es'!AY13)))</f>
        <v/>
      </c>
      <c r="BF15" s="83" t="str">
        <f>IF(OR(E15="a",E15="A"),E15,IF(AND('Encodage réponses Es'!$CO13="!",'Encodage réponses Es'!BB13=""),"!",IF('Encodage réponses Es'!BB13="","",'Encodage réponses Es'!BB13)))</f>
        <v/>
      </c>
      <c r="BG15" s="119" t="str">
        <f>IF(OR(E15="a",E15="A"),E15,IF(AND('Encodage réponses Es'!$CO13="!",'Encodage réponses Es'!BC13=""),"!",IF('Encodage réponses Es'!BC13="","",'Encodage réponses Es'!BC13)))</f>
        <v/>
      </c>
      <c r="BH15" s="539" t="str">
        <f t="shared" si="10"/>
        <v/>
      </c>
      <c r="BI15" s="540"/>
      <c r="BJ15" s="97" t="str">
        <f>IF(OR(E15="a",E15="A"),E15,IF(AND('Encodage réponses Es'!$CO13="!",'Encodage réponses Es'!V13=""),"!",IF('Encodage réponses Es'!V13="","",'Encodage réponses Es'!V13)))</f>
        <v/>
      </c>
      <c r="BK15" s="83" t="str">
        <f>IF(OR(E15="a",E15="A"),E15,IF(AND('Encodage réponses Es'!$CO13="!",'Encodage réponses Es'!W13=""),"!",IF('Encodage réponses Es'!W13="","",'Encodage réponses Es'!W13)))</f>
        <v/>
      </c>
      <c r="BL15" s="83" t="str">
        <f>IF(OR(E15="a",E15="A"),E15,IF(AND('Encodage réponses Es'!$CO13="!",'Encodage réponses Es'!Y13=""),"!",IF('Encodage réponses Es'!Y13="","",'Encodage réponses Es'!Y13)))</f>
        <v/>
      </c>
      <c r="BM15" s="83" t="str">
        <f>IF(OR(E15="a",E15="A"),E15,IF(AND('Encodage réponses Es'!$CO13="!",'Encodage réponses Es'!AG13=""),"!",IF('Encodage réponses Es'!AG13="","",'Encodage réponses Es'!AG13)))</f>
        <v/>
      </c>
      <c r="BN15" s="83" t="str">
        <f>IF(OR(E15="a",E15="A"),E15,IF(AND('Encodage réponses Es'!$CO13="!",'Encodage réponses Es'!AH13=""),"!",IF('Encodage réponses Es'!AH13="","",'Encodage réponses Es'!AH13)))</f>
        <v/>
      </c>
      <c r="BO15" s="83" t="str">
        <f>IF(OR(E15="a",E15="A"),E15,IF(AND('Encodage réponses Es'!$CO13="!",'Encodage réponses Es'!AI13=""),"!",IF('Encodage réponses Es'!AI13="","",'Encodage réponses Es'!AI13)))</f>
        <v/>
      </c>
      <c r="BP15" s="119" t="str">
        <f>IF(OR(E15="a",E15="A"),E15,IF(AND('Encodage réponses Es'!$CO13="!",'Encodage réponses Es'!AL13=""),"!",IF('Encodage réponses Es'!AL13="","",'Encodage réponses Es'!AL13)))</f>
        <v/>
      </c>
      <c r="BQ15" s="573" t="str">
        <f t="shared" si="11"/>
        <v/>
      </c>
      <c r="BR15" s="574"/>
      <c r="BS15" s="93"/>
      <c r="BT15" s="84" t="str">
        <f>IF(OR(E15="a",E15="A"),E15,IF(AND('Encodage réponses Es'!$CO13="!",'Encodage réponses Es'!BD13=""),"!",IF('Encodage réponses Es'!BD13="","",'Encodage réponses Es'!BD13)))</f>
        <v/>
      </c>
      <c r="BU15" s="108" t="str">
        <f>IF(OR(E15="a",E15="A"),E15,IF(AND('Encodage réponses Es'!$CO13="!",'Encodage réponses Es'!BE13=""),"!",IF('Encodage réponses Es'!BE13="","",'Encodage réponses Es'!BE13)))</f>
        <v/>
      </c>
      <c r="BV15" s="109" t="str">
        <f>IF(OR(E15="a",E15="A"),E15,IF(AND('Encodage réponses Es'!$CO13="!",'Encodage réponses Es'!BF13=""),"!",IF('Encodage réponses Es'!BF13="","",'Encodage réponses Es'!BF13)))</f>
        <v/>
      </c>
      <c r="BW15" s="539" t="str">
        <f t="shared" si="12"/>
        <v/>
      </c>
      <c r="BX15" s="540"/>
      <c r="BY15" s="97" t="str">
        <f>IF(OR(E15="a",E15="A"),E15,IF(AND('Encodage réponses Es'!$CO13="!",'Encodage réponses Es'!BN13=""),"!",IF('Encodage réponses Es'!BN13="","",'Encodage réponses Es'!BN13)))</f>
        <v/>
      </c>
      <c r="BZ15" s="119" t="str">
        <f>IF(OR(E15="a",E15="A"),E15,IF(AND('Encodage réponses Es'!$CO13="!",'Encodage réponses Es'!BP13=""),"!",IF('Encodage réponses Es'!BP13="","",'Encodage réponses Es'!BP13)))</f>
        <v/>
      </c>
      <c r="CA15" s="573" t="str">
        <f t="shared" si="13"/>
        <v/>
      </c>
      <c r="CB15" s="574"/>
      <c r="CC15" s="185" t="str">
        <f>IF(OR(E15="a",E15="A"),E15,IF(AND('Encodage réponses Es'!$CO13="!",'Encodage réponses Es'!BO13=""),"!",IF('Encodage réponses Es'!BO13="","",'Encodage réponses Es'!BO13)))</f>
        <v/>
      </c>
      <c r="CD15" s="83" t="str">
        <f>IF(OR(E15="a",E15="A"),E15,IF(AND('Encodage réponses Es'!$CO13="!",'Encodage réponses Es'!BV13=""),"!",IF('Encodage réponses Es'!BV13="","",'Encodage réponses Es'!BV13)))</f>
        <v/>
      </c>
      <c r="CE15" s="83" t="str">
        <f>IF(OR(E15="a",E15="A"),E15,IF(AND('Encodage réponses Es'!$CO13="!",'Encodage réponses Es'!CE13=""),"!",IF('Encodage réponses Es'!CE13="","",'Encodage réponses Es'!CE13)))</f>
        <v/>
      </c>
      <c r="CF15" s="83" t="str">
        <f>IF(OR(E15="a",E15="A"),E15,IF(AND('Encodage réponses Es'!$CO13="!",'Encodage réponses Es'!CF13=""),"!",IF('Encodage réponses Es'!CF13="","",'Encodage réponses Es'!CF13)))</f>
        <v/>
      </c>
      <c r="CG15" s="83" t="str">
        <f>IF(OR(E15="a",E15="A"),E15,IF(AND('Encodage réponses Es'!$CO13="!",'Encodage réponses Es'!CG13=""),"!",IF('Encodage réponses Es'!CG13="","",'Encodage réponses Es'!CG13)))</f>
        <v/>
      </c>
      <c r="CH15" s="83" t="str">
        <f>IF(OR(E15="a",E15="A"),E15,IF(AND('Encodage réponses Es'!$CO13="!",'Encodage réponses Es'!CH13=""),"!",IF('Encodage réponses Es'!CH13="","",'Encodage réponses Es'!CH13)))</f>
        <v/>
      </c>
      <c r="CI15" s="83" t="str">
        <f>IF(OR(E15="a",E15="A"),E15,IF(AND('Encodage réponses Es'!$CO13="!",'Encodage réponses Es'!CI13=""),"!",IF('Encodage réponses Es'!CI13="","",'Encodage réponses Es'!CI13)))</f>
        <v/>
      </c>
      <c r="CJ15" s="119" t="str">
        <f>IF(OR(E15="a",E15="A"),E15,IF(AND('Encodage réponses Es'!$CO13="!",'Encodage réponses Es'!CJ13=""),"!",IF('Encodage réponses Es'!CJ13="","",'Encodage réponses Es'!CJ13)))</f>
        <v/>
      </c>
      <c r="CK15" s="539" t="str">
        <f t="shared" si="14"/>
        <v/>
      </c>
      <c r="CL15" s="540"/>
      <c r="CM15" s="97" t="str">
        <f>IF(OR(E15="a",E15="A"),E15,IF(AND('Encodage réponses Es'!$CO13="!",'Encodage réponses Es'!BQ13=""),"!",IF('Encodage réponses Es'!BQ13="","",'Encodage réponses Es'!BQ13)))</f>
        <v/>
      </c>
      <c r="CN15" s="83" t="str">
        <f>IF(OR(E15="a",E15="A"),E15,IF(AND('Encodage réponses Es'!$CO13="!",'Encodage réponses Es'!BR13=""),"!",IF('Encodage réponses Es'!BR13="","",'Encodage réponses Es'!BR13)))</f>
        <v/>
      </c>
      <c r="CO15" s="83" t="str">
        <f>IF(OR(E15="a",E15="A"),E15,IF(AND('Encodage réponses Es'!$CO13="!",'Encodage réponses Es'!BS13=""),"!",IF('Encodage réponses Es'!BS13="","",'Encodage réponses Es'!BS13)))</f>
        <v/>
      </c>
      <c r="CP15" s="83" t="str">
        <f>IF(OR(E15="a",E15="A"),E15,IF(AND('Encodage réponses Es'!$CO13="!",'Encodage réponses Es'!BT13=""),"!",IF('Encodage réponses Es'!BT13="","",'Encodage réponses Es'!BT13)))</f>
        <v/>
      </c>
      <c r="CQ15" s="83" t="str">
        <f>IF(OR(E15="a",E15="A"),E15,IF(AND('Encodage réponses Es'!$CO13="!",'Encodage réponses Es'!BU13=""),"!",IF('Encodage réponses Es'!BU13="","",'Encodage réponses Es'!BU13)))</f>
        <v/>
      </c>
      <c r="CR15" s="83" t="str">
        <f>IF(OR(E15="a",E15="A"),E15,IF(AND('Encodage réponses Es'!$CO13="!",'Encodage réponses Es'!BW13=""),"!",IF('Encodage réponses Es'!BW13="","",'Encodage réponses Es'!BW13)))</f>
        <v/>
      </c>
      <c r="CS15" s="119" t="str">
        <f>IF(OR(E15="a",E15="A"),E15,IF(AND('Encodage réponses Es'!$CO13="!",'Encodage réponses Es'!BX13=""),"!",IF('Encodage réponses Es'!BX13="","",'Encodage réponses Es'!BX13)))</f>
        <v/>
      </c>
      <c r="CT15" s="539" t="str">
        <f t="shared" si="15"/>
        <v/>
      </c>
      <c r="CU15" s="540"/>
      <c r="CV15" s="97" t="str">
        <f>IF(OR(AG15="a",AG15="A"),AG15,IF(AND('Encodage réponses Es'!$CO13="!",'Encodage réponses Es'!BI13=""),"!",IF('Encodage réponses Es'!BI13="","",'Encodage réponses Es'!BI13)))</f>
        <v/>
      </c>
      <c r="CW15" s="83" t="str">
        <f>IF(OR(E15="a",E15="A"),E15,IF(AND('Encodage réponses Es'!$CO13="!",'Encodage réponses Es'!BJ13=""),"!",IF('Encodage réponses Es'!BJ13="","",'Encodage réponses Es'!BJ13)))</f>
        <v/>
      </c>
      <c r="CX15" s="83" t="str">
        <f>IF(OR(E15="a",E15="A"),E15,IF(AND('Encodage réponses Es'!$CO13="!",'Encodage réponses Es'!BK13=""),"!",IF('Encodage réponses Es'!BK13="","",'Encodage réponses Es'!BK13)))</f>
        <v/>
      </c>
      <c r="CY15" s="83" t="str">
        <f>IF(OR(E15="a",E15="A"),E15,IF(AND('Encodage réponses Es'!$CO13="!",'Encodage réponses Es'!BL13=""),"!",IF('Encodage réponses Es'!BL13="","",'Encodage réponses Es'!BL13)))</f>
        <v/>
      </c>
      <c r="CZ15" s="83" t="str">
        <f>IF(OR(E15="a",E15="A"),E15,IF(AND('Encodage réponses Es'!$CO13="!",'Encodage réponses Es'!BM13=""),"!",IF('Encodage réponses Es'!BM13="","",'Encodage réponses Es'!BM13)))</f>
        <v/>
      </c>
      <c r="DA15" s="83" t="str">
        <f>IF(OR(E15="a",E15="A"),E15,IF(AND('Encodage réponses Es'!$CO13="!",'Encodage réponses Es'!BY13=""),"!",IF('Encodage réponses Es'!BY13="","",'Encodage réponses Es'!BY13)))</f>
        <v/>
      </c>
      <c r="DB15" s="83" t="str">
        <f>IF(OR(E15="a",E15="A"),E15,IF(AND('Encodage réponses Es'!$CO13="!",'Encodage réponses Es'!BZ13=""),"!",IF('Encodage réponses Es'!BZ13="","",'Encodage réponses Es'!BZ13)))</f>
        <v/>
      </c>
      <c r="DC15" s="83" t="str">
        <f>IF(OR(E15="a",E15="A"),E15,IF(AND('Encodage réponses Es'!$CO13="!",'Encodage réponses Es'!CA13=""),"!",IF('Encodage réponses Es'!CA13="","",'Encodage réponses Es'!CA13)))</f>
        <v/>
      </c>
      <c r="DD15" s="83" t="str">
        <f>IF(OR(E15="a",E15="A"),E15,IF(AND('Encodage réponses Es'!$CO13="!",'Encodage réponses Es'!CB13=""),"!",IF('Encodage réponses Es'!CB13="","",'Encodage réponses Es'!CB13)))</f>
        <v/>
      </c>
      <c r="DE15" s="83" t="str">
        <f>IF(OR(E15="a",E15="A"),E15,IF(AND('Encodage réponses Es'!$CO13="!",'Encodage réponses Es'!CC13=""),"!",IF('Encodage réponses Es'!CC13="","",'Encodage réponses Es'!CC13)))</f>
        <v/>
      </c>
      <c r="DF15" s="83" t="str">
        <f>IF(OR(E15="a",E15="A"),E15,IF(AND('Encodage réponses Es'!$CO13="!",'Encodage réponses Es'!CK13=""),"!",IF('Encodage réponses Es'!CK13="","",'Encodage réponses Es'!CK13)))</f>
        <v/>
      </c>
      <c r="DG15" s="83" t="str">
        <f>IF(OR(E15="a",E15="A"),E15,IF(AND('Encodage réponses Es'!$CO13="!",'Encodage réponses Es'!CL13=""),"!",IF('Encodage réponses Es'!CL13="","",'Encodage réponses Es'!CL13)))</f>
        <v/>
      </c>
      <c r="DH15" s="83" t="str">
        <f>IF(OR(E15="a",E15="A"),E15,IF(AND('Encodage réponses Es'!$CO13="!",'Encodage réponses Es'!CM13=""),"!",IF('Encodage réponses Es'!CM13="","",'Encodage réponses Es'!CM13)))</f>
        <v/>
      </c>
      <c r="DI15" s="119" t="str">
        <f>IF(OR(E15="a",E15="A"),E15,IF(AND('Encodage réponses Es'!$CO13="!",'Encodage réponses Es'!CN13=""),"!",IF('Encodage réponses Es'!CN13="","",'Encodage réponses Es'!CN13)))</f>
        <v/>
      </c>
      <c r="DJ15" s="539" t="str">
        <f t="shared" si="16"/>
        <v/>
      </c>
      <c r="DK15" s="540"/>
      <c r="DL15" s="97" t="str">
        <f>IF(OR(E15="a",E15="A"),E15,IF(AND('Encodage réponses Es'!$CO13="!",'Encodage réponses Es'!BG13=""),"!",IF('Encodage réponses Es'!BG13="","",'Encodage réponses Es'!BG13)))</f>
        <v/>
      </c>
      <c r="DM15" s="119" t="str">
        <f>IF(OR(E15="a",E15="A"),E15,IF(AND('Encodage réponses Es'!$CO13="!",'Encodage réponses Es'!BH13=""),"!",IF('Encodage réponses Es'!BH13="","",'Encodage réponses Es'!BH13)))</f>
        <v/>
      </c>
      <c r="DN15" s="539" t="str">
        <f t="shared" si="17"/>
        <v/>
      </c>
      <c r="DO15" s="540"/>
      <c r="DP15" s="381" t="str">
        <f>IF(OR(E15="a",E15="A"),E15,IF(AND('Encodage réponses Es'!$CO13="!",'Encodage réponses Es'!CD13=""),"!",IF('Encodage réponses Es'!CD13="","",'Encodage réponses Es'!CD13)))</f>
        <v/>
      </c>
      <c r="DQ15" s="539" t="str">
        <f t="shared" si="18"/>
        <v/>
      </c>
      <c r="DR15" s="540"/>
    </row>
    <row r="16" spans="1:122" ht="11.25" customHeight="1" x14ac:dyDescent="0.25">
      <c r="A16" s="516"/>
      <c r="B16" s="517"/>
      <c r="C16" s="11">
        <v>12</v>
      </c>
      <c r="D16" s="11" t="str">
        <f>IF('Encodage réponses Es'!F14=0,"",'Encodage réponses Es'!F14)</f>
        <v/>
      </c>
      <c r="E16" s="57" t="str">
        <f>IF('Encodage réponses Es'!J14="","",'Encodage réponses Es'!J14)</f>
        <v/>
      </c>
      <c r="F16" s="84" t="str">
        <f t="shared" si="2"/>
        <v/>
      </c>
      <c r="G16" s="54" t="str">
        <f t="shared" si="3"/>
        <v/>
      </c>
      <c r="H16" s="90"/>
      <c r="I16" s="84" t="str">
        <f t="shared" si="4"/>
        <v/>
      </c>
      <c r="J16" s="54" t="str">
        <f t="shared" si="5"/>
        <v/>
      </c>
      <c r="K16" s="126"/>
      <c r="L16" s="84" t="str">
        <f t="shared" si="0"/>
        <v/>
      </c>
      <c r="M16" s="54" t="str">
        <f t="shared" si="1"/>
        <v/>
      </c>
      <c r="N16" s="126"/>
      <c r="O16" s="84" t="str">
        <f>IF(OR(E16="a",E16="A"),E16,IF(AND('Encodage réponses Es'!$CO14="!",'Encodage réponses Es'!L14=""),"!",IF('Encodage réponses Es'!L14="","",'Encodage réponses Es'!L14)))</f>
        <v/>
      </c>
      <c r="P16" s="108" t="str">
        <f>IF(OR(E16="a",E16="A"),E16,IF(AND('Encodage réponses Es'!$CO14="!",'Encodage réponses Es'!M14=""),"!",IF('Encodage réponses Es'!M14="","",'Encodage réponses Es'!M14)))</f>
        <v/>
      </c>
      <c r="Q16" s="108" t="str">
        <f>IF(OR(E16="a",E16="A"),E16,IF(AND('Encodage réponses Es'!$CO14="!",'Encodage réponses Es'!N14=""),"!",IF('Encodage réponses Es'!N14="","",'Encodage réponses Es'!N14)))</f>
        <v/>
      </c>
      <c r="R16" s="108" t="str">
        <f>IF(OR(E16="a",E16="A"),E16,IF(AND('Encodage réponses Es'!$CO14="!",'Encodage réponses Es'!O14=""),"!",IF('Encodage réponses Es'!O14="","",'Encodage réponses Es'!O14)))</f>
        <v/>
      </c>
      <c r="S16" s="108" t="str">
        <f>IF(OR(E16="a",E16="A"),E16,IF(AND('Encodage réponses Es'!$CO14="!",'Encodage réponses Es'!R14=""),"!",IF('Encodage réponses Es'!R14="","",'Encodage réponses Es'!R14)))</f>
        <v/>
      </c>
      <c r="T16" s="108" t="str">
        <f>IF(OR(E16="a",E16="A"),E16,IF(AND('Encodage réponses Es'!$CO14="!",'Encodage réponses Es'!U14=""),"!",IF('Encodage réponses Es'!U14="","",'Encodage réponses Es'!U14)))</f>
        <v/>
      </c>
      <c r="U16" s="109" t="str">
        <f>IF(OR(E16="a",E16="A"),E16,IF(AND('Encodage réponses Es'!$CO14="!",'Encodage réponses Es'!X14=""),"!",IF('Encodage réponses Es'!X14="","",'Encodage réponses Es'!X14)))</f>
        <v/>
      </c>
      <c r="V16" s="595" t="str">
        <f t="shared" si="6"/>
        <v/>
      </c>
      <c r="W16" s="588"/>
      <c r="X16" s="84" t="str">
        <f>IF(OR(E16="a",E16="A"),E16,IF(AND('Encodage réponses Es'!$CO14="!",'Encodage réponses Es'!AE14=""),"!",IF('Encodage réponses Es'!AE14="","",'Encodage réponses Es'!AE14)))</f>
        <v/>
      </c>
      <c r="Y16" s="108" t="str">
        <f>IF(OR(E16="a",E16="A"),E16,IF(AND('Encodage réponses Es'!$CO14="!",'Encodage réponses Es'!AJ14=""),"!",IF('Encodage réponses Es'!AJ14="","",'Encodage réponses Es'!AJ14)))</f>
        <v/>
      </c>
      <c r="Z16" s="108" t="str">
        <f>IF(OR(E16="a",E16="A"),E16,IF(AND('Encodage réponses Es'!$CO14="!",'Encodage réponses Es'!AN14=""),"!",IF('Encodage réponses Es'!AN14="","",'Encodage réponses Es'!AN14)))</f>
        <v/>
      </c>
      <c r="AA16" s="108" t="str">
        <f>IF(OR(E16="a",E16="A"),E16,IF(AND('Encodage réponses Es'!$CO14="!",'Encodage réponses Es'!AS14=""),"!",IF('Encodage réponses Es'!AS14="","",'Encodage réponses Es'!AS14)))</f>
        <v/>
      </c>
      <c r="AB16" s="108" t="str">
        <f>IF(OR(E16="a",E16="A"),E16,IF(AND('Encodage réponses Es'!$CO14="!",'Encodage réponses Es'!AZ14=""),"!",IF('Encodage réponses Es'!AZ14="","",'Encodage réponses Es'!AZ14)))</f>
        <v/>
      </c>
      <c r="AC16" s="109" t="str">
        <f>IF(OR(E16="a",E16="A"),E16,IF(AND('Encodage réponses Es'!$CO14="!",'Encodage réponses Es'!BA14=""),"!",IF('Encodage réponses Es'!BA14="","",'Encodage réponses Es'!BA14)))</f>
        <v/>
      </c>
      <c r="AD16" s="573" t="str">
        <f t="shared" si="7"/>
        <v/>
      </c>
      <c r="AE16" s="588"/>
      <c r="AF16" s="97" t="str">
        <f>IF(OR(E16="a",E16="A"),E16,IF(AND('Encodage réponses Es'!$CO14="!",'Encodage réponses Es'!P14=""),"!",IF('Encodage réponses Es'!P14="","",'Encodage réponses Es'!P14)))</f>
        <v/>
      </c>
      <c r="AG16" s="83" t="str">
        <f>IF(OR(E16="a",E16="A"),E16,IF(AND('Encodage réponses Es'!$CO14="!",'Encodage réponses Es'!Q14=""),"!",IF('Encodage réponses Es'!Q14="","",'Encodage réponses Es'!Q14)))</f>
        <v/>
      </c>
      <c r="AH16" s="83" t="str">
        <f>IF(OR(E16="a",E16="A"),E16,IF(AND('Encodage réponses Es'!$CO14="!",'Encodage réponses Es'!AO14=""),"!",IF('Encodage réponses Es'!AO14="","",'Encodage réponses Es'!AO14)))</f>
        <v/>
      </c>
      <c r="AI16" s="83" t="str">
        <f>IF(OR(E16="a",E16="A"),E16,IF(AND('Encodage réponses Es'!$CO14="!",'Encodage réponses Es'!AP14=""),"!",IF('Encodage réponses Es'!AP14="","",'Encodage réponses Es'!AP14)))</f>
        <v/>
      </c>
      <c r="AJ16" s="83" t="str">
        <f>IF(OR(E16="a",E16="A"),E16,IF(AND('Encodage réponses Es'!$CO14="!",'Encodage réponses Es'!AQ14=""),"!",IF('Encodage réponses Es'!AQ14="","",'Encodage réponses Es'!AQ14)))</f>
        <v/>
      </c>
      <c r="AK16" s="95" t="str">
        <f>IF(OR(E16="a",E16="A"),E16,IF(AND('Encodage réponses Es'!$CO14="!",'Encodage réponses Es'!AR14=""),"!",IF('Encodage réponses Es'!AR14="","",'Encodage réponses Es'!AR14)))</f>
        <v/>
      </c>
      <c r="AL16" s="539" t="str">
        <f t="shared" si="8"/>
        <v/>
      </c>
      <c r="AM16" s="540"/>
      <c r="AN16" s="97" t="str">
        <f>IF(OR(E16="a",E16="A"),E16,IF(AND('Encodage réponses Es'!$CO14="!",'Encodage réponses Es'!S14=""),"!",IF('Encodage réponses Es'!S14="","",'Encodage réponses Es'!S14)))</f>
        <v/>
      </c>
      <c r="AO16" s="83" t="str">
        <f>IF(OR(E16="a",E16="A"),E16,IF(AND('Encodage réponses Es'!$CO14="!",'Encodage réponses Es'!T14=""),"!",IF('Encodage réponses Es'!T14="","",'Encodage réponses Es'!T14)))</f>
        <v/>
      </c>
      <c r="AP16" s="83" t="str">
        <f>IF(OR(E16="a",E16="A"),E16,IF(AND('Encodage réponses Es'!$CO14="!",'Encodage réponses Es'!Z14=""),"!",IF('Encodage réponses Es'!Z14="","",'Encodage réponses Es'!Z14)))</f>
        <v/>
      </c>
      <c r="AQ16" s="83" t="str">
        <f>IF(OR(E16="a",E16="A"),E16,IF(AND('Encodage réponses Es'!$CO14="!",'Encodage réponses Es'!AA14=""),"!",IF('Encodage réponses Es'!AA14="","",'Encodage réponses Es'!AA14)))</f>
        <v/>
      </c>
      <c r="AR16" s="83" t="str">
        <f>IF(OR(E16="a",E16="A"),E16,IF(AND('Encodage réponses Es'!$CO14="!",'Encodage réponses Es'!AB14=""),"!",IF('Encodage réponses Es'!AB14="","",'Encodage réponses Es'!AB14)))</f>
        <v/>
      </c>
      <c r="AS16" s="83" t="str">
        <f>IF(OR(E16="a",E16="A"),E16,IF(AND('Encodage réponses Es'!$CO14="!",'Encodage réponses Es'!AC14=""),"!",IF('Encodage réponses Es'!AC14="","",'Encodage réponses Es'!AC14)))</f>
        <v/>
      </c>
      <c r="AT16" s="83" t="str">
        <f>IF(OR(E16="a",E16="A"),E16,IF(AND('Encodage réponses Es'!$CO14="!",'Encodage réponses Es'!AD14=""),"!",IF('Encodage réponses Es'!AD14="","",'Encodage réponses Es'!AD14)))</f>
        <v/>
      </c>
      <c r="AU16" s="119" t="str">
        <f>IF(OR(E16="a",E16="A"),E16,IF(AND('Encodage réponses Es'!$CO14="!",'Encodage réponses Es'!AF14=""),"!",IF('Encodage réponses Es'!AF14="","",'Encodage réponses Es'!AF14)))</f>
        <v/>
      </c>
      <c r="AV16" s="573" t="str">
        <f t="shared" si="9"/>
        <v/>
      </c>
      <c r="AW16" s="588"/>
      <c r="AX16" s="97" t="str">
        <f>IF(OR(E16="a",E16="A"),E16,IF(AND('Encodage réponses Es'!$CO14="!",'Encodage réponses Es'!AK14=""),"!",IF('Encodage réponses Es'!AK14="","",'Encodage réponses Es'!AK14)))</f>
        <v/>
      </c>
      <c r="AY16" s="83" t="str">
        <f>IF(OR(E16="a",E16="A"),E16,IF(AND('Encodage réponses Es'!$CO14="!",'Encodage réponses Es'!AM14=""),"!",IF('Encodage réponses Es'!AM14="","",'Encodage réponses Es'!AM14)))</f>
        <v/>
      </c>
      <c r="AZ16" s="83" t="str">
        <f>IF(OR(E16="a",E16="A"),E16,IF(AND('Encodage réponses Es'!$CO14="!",'Encodage réponses Es'!AT14=""),"!",IF('Encodage réponses Es'!AT14="","",'Encodage réponses Es'!AT14)))</f>
        <v/>
      </c>
      <c r="BA16" s="83" t="str">
        <f>IF(OR(E16="a",E16="A"),E16,IF(AND('Encodage réponses Es'!$CO14="!",'Encodage réponses Es'!AU14=""),"!",IF('Encodage réponses Es'!AU14="","",'Encodage réponses Es'!AU14)))</f>
        <v/>
      </c>
      <c r="BB16" s="83" t="str">
        <f>IF(OR(E16="a",E16="A"),E16,IF(AND('Encodage réponses Es'!$CO14="!",'Encodage réponses Es'!AV14=""),"!",IF('Encodage réponses Es'!AV14="","",'Encodage réponses Es'!AV14)))</f>
        <v/>
      </c>
      <c r="BC16" s="83" t="str">
        <f>IF(OR(E16="a",E16="A"),E16,IF(AND('Encodage réponses Es'!$CO14="!",'Encodage réponses Es'!AW14=""),"!",IF('Encodage réponses Es'!AW14="","",'Encodage réponses Es'!AW14)))</f>
        <v/>
      </c>
      <c r="BD16" s="83" t="str">
        <f>IF(OR(E16="a",E16="A"),E16,IF(AND('Encodage réponses Es'!$CO14="!",'Encodage réponses Es'!AX14=""),"!",IF('Encodage réponses Es'!AX14="","",'Encodage réponses Es'!AX14)))</f>
        <v/>
      </c>
      <c r="BE16" s="83" t="str">
        <f>IF(OR(E16="a",E16="A"),E16,IF(AND('Encodage réponses Es'!$CO14="!",'Encodage réponses Es'!AY14=""),"!",IF('Encodage réponses Es'!AY14="","",'Encodage réponses Es'!AY14)))</f>
        <v/>
      </c>
      <c r="BF16" s="83" t="str">
        <f>IF(OR(E16="a",E16="A"),E16,IF(AND('Encodage réponses Es'!$CO14="!",'Encodage réponses Es'!BB14=""),"!",IF('Encodage réponses Es'!BB14="","",'Encodage réponses Es'!BB14)))</f>
        <v/>
      </c>
      <c r="BG16" s="119" t="str">
        <f>IF(OR(E16="a",E16="A"),E16,IF(AND('Encodage réponses Es'!$CO14="!",'Encodage réponses Es'!BC14=""),"!",IF('Encodage réponses Es'!BC14="","",'Encodage réponses Es'!BC14)))</f>
        <v/>
      </c>
      <c r="BH16" s="539" t="str">
        <f t="shared" si="10"/>
        <v/>
      </c>
      <c r="BI16" s="540"/>
      <c r="BJ16" s="97" t="str">
        <f>IF(OR(E16="a",E16="A"),E16,IF(AND('Encodage réponses Es'!$CO14="!",'Encodage réponses Es'!V14=""),"!",IF('Encodage réponses Es'!V14="","",'Encodage réponses Es'!V14)))</f>
        <v/>
      </c>
      <c r="BK16" s="83" t="str">
        <f>IF(OR(E16="a",E16="A"),E16,IF(AND('Encodage réponses Es'!$CO14="!",'Encodage réponses Es'!W14=""),"!",IF('Encodage réponses Es'!W14="","",'Encodage réponses Es'!W14)))</f>
        <v/>
      </c>
      <c r="BL16" s="83" t="str">
        <f>IF(OR(E16="a",E16="A"),E16,IF(AND('Encodage réponses Es'!$CO14="!",'Encodage réponses Es'!Y14=""),"!",IF('Encodage réponses Es'!Y14="","",'Encodage réponses Es'!Y14)))</f>
        <v/>
      </c>
      <c r="BM16" s="83" t="str">
        <f>IF(OR(E16="a",E16="A"),E16,IF(AND('Encodage réponses Es'!$CO14="!",'Encodage réponses Es'!AG14=""),"!",IF('Encodage réponses Es'!AG14="","",'Encodage réponses Es'!AG14)))</f>
        <v/>
      </c>
      <c r="BN16" s="83" t="str">
        <f>IF(OR(E16="a",E16="A"),E16,IF(AND('Encodage réponses Es'!$CO14="!",'Encodage réponses Es'!AH14=""),"!",IF('Encodage réponses Es'!AH14="","",'Encodage réponses Es'!AH14)))</f>
        <v/>
      </c>
      <c r="BO16" s="83" t="str">
        <f>IF(OR(E16="a",E16="A"),E16,IF(AND('Encodage réponses Es'!$CO14="!",'Encodage réponses Es'!AI14=""),"!",IF('Encodage réponses Es'!AI14="","",'Encodage réponses Es'!AI14)))</f>
        <v/>
      </c>
      <c r="BP16" s="119" t="str">
        <f>IF(OR(E16="a",E16="A"),E16,IF(AND('Encodage réponses Es'!$CO14="!",'Encodage réponses Es'!AL14=""),"!",IF('Encodage réponses Es'!AL14="","",'Encodage réponses Es'!AL14)))</f>
        <v/>
      </c>
      <c r="BQ16" s="573" t="str">
        <f t="shared" si="11"/>
        <v/>
      </c>
      <c r="BR16" s="574"/>
      <c r="BS16" s="93"/>
      <c r="BT16" s="84" t="str">
        <f>IF(OR(E16="a",E16="A"),E16,IF(AND('Encodage réponses Es'!$CO14="!",'Encodage réponses Es'!BD14=""),"!",IF('Encodage réponses Es'!BD14="","",'Encodage réponses Es'!BD14)))</f>
        <v/>
      </c>
      <c r="BU16" s="108" t="str">
        <f>IF(OR(E16="a",E16="A"),E16,IF(AND('Encodage réponses Es'!$CO14="!",'Encodage réponses Es'!BE14=""),"!",IF('Encodage réponses Es'!BE14="","",'Encodage réponses Es'!BE14)))</f>
        <v/>
      </c>
      <c r="BV16" s="109" t="str">
        <f>IF(OR(E16="a",E16="A"),E16,IF(AND('Encodage réponses Es'!$CO14="!",'Encodage réponses Es'!BF14=""),"!",IF('Encodage réponses Es'!BF14="","",'Encodage réponses Es'!BF14)))</f>
        <v/>
      </c>
      <c r="BW16" s="539" t="str">
        <f t="shared" si="12"/>
        <v/>
      </c>
      <c r="BX16" s="540"/>
      <c r="BY16" s="97" t="str">
        <f>IF(OR(E16="a",E16="A"),E16,IF(AND('Encodage réponses Es'!$CO14="!",'Encodage réponses Es'!BN14=""),"!",IF('Encodage réponses Es'!BN14="","",'Encodage réponses Es'!BN14)))</f>
        <v/>
      </c>
      <c r="BZ16" s="119" t="str">
        <f>IF(OR(E16="a",E16="A"),E16,IF(AND('Encodage réponses Es'!$CO14="!",'Encodage réponses Es'!BP14=""),"!",IF('Encodage réponses Es'!BP14="","",'Encodage réponses Es'!BP14)))</f>
        <v/>
      </c>
      <c r="CA16" s="573" t="str">
        <f t="shared" si="13"/>
        <v/>
      </c>
      <c r="CB16" s="574"/>
      <c r="CC16" s="185" t="str">
        <f>IF(OR(E16="a",E16="A"),E16,IF(AND('Encodage réponses Es'!$CO14="!",'Encodage réponses Es'!BO14=""),"!",IF('Encodage réponses Es'!BO14="","",'Encodage réponses Es'!BO14)))</f>
        <v/>
      </c>
      <c r="CD16" s="83" t="str">
        <f>IF(OR(E16="a",E16="A"),E16,IF(AND('Encodage réponses Es'!$CO14="!",'Encodage réponses Es'!BV14=""),"!",IF('Encodage réponses Es'!BV14="","",'Encodage réponses Es'!BV14)))</f>
        <v/>
      </c>
      <c r="CE16" s="83" t="str">
        <f>IF(OR(E16="a",E16="A"),E16,IF(AND('Encodage réponses Es'!$CO14="!",'Encodage réponses Es'!CE14=""),"!",IF('Encodage réponses Es'!CE14="","",'Encodage réponses Es'!CE14)))</f>
        <v/>
      </c>
      <c r="CF16" s="83" t="str">
        <f>IF(OR(E16="a",E16="A"),E16,IF(AND('Encodage réponses Es'!$CO14="!",'Encodage réponses Es'!CF14=""),"!",IF('Encodage réponses Es'!CF14="","",'Encodage réponses Es'!CF14)))</f>
        <v/>
      </c>
      <c r="CG16" s="83" t="str">
        <f>IF(OR(E16="a",E16="A"),E16,IF(AND('Encodage réponses Es'!$CO14="!",'Encodage réponses Es'!CG14=""),"!",IF('Encodage réponses Es'!CG14="","",'Encodage réponses Es'!CG14)))</f>
        <v/>
      </c>
      <c r="CH16" s="83" t="str">
        <f>IF(OR(E16="a",E16="A"),E16,IF(AND('Encodage réponses Es'!$CO14="!",'Encodage réponses Es'!CH14=""),"!",IF('Encodage réponses Es'!CH14="","",'Encodage réponses Es'!CH14)))</f>
        <v/>
      </c>
      <c r="CI16" s="83" t="str">
        <f>IF(OR(E16="a",E16="A"),E16,IF(AND('Encodage réponses Es'!$CO14="!",'Encodage réponses Es'!CI14=""),"!",IF('Encodage réponses Es'!CI14="","",'Encodage réponses Es'!CI14)))</f>
        <v/>
      </c>
      <c r="CJ16" s="119" t="str">
        <f>IF(OR(E16="a",E16="A"),E16,IF(AND('Encodage réponses Es'!$CO14="!",'Encodage réponses Es'!CJ14=""),"!",IF('Encodage réponses Es'!CJ14="","",'Encodage réponses Es'!CJ14)))</f>
        <v/>
      </c>
      <c r="CK16" s="539" t="str">
        <f t="shared" si="14"/>
        <v/>
      </c>
      <c r="CL16" s="540"/>
      <c r="CM16" s="97" t="str">
        <f>IF(OR(E16="a",E16="A"),E16,IF(AND('Encodage réponses Es'!$CO14="!",'Encodage réponses Es'!BQ14=""),"!",IF('Encodage réponses Es'!BQ14="","",'Encodage réponses Es'!BQ14)))</f>
        <v/>
      </c>
      <c r="CN16" s="83" t="str">
        <f>IF(OR(E16="a",E16="A"),E16,IF(AND('Encodage réponses Es'!$CO14="!",'Encodage réponses Es'!BR14=""),"!",IF('Encodage réponses Es'!BR14="","",'Encodage réponses Es'!BR14)))</f>
        <v/>
      </c>
      <c r="CO16" s="83" t="str">
        <f>IF(OR(E16="a",E16="A"),E16,IF(AND('Encodage réponses Es'!$CO14="!",'Encodage réponses Es'!BS14=""),"!",IF('Encodage réponses Es'!BS14="","",'Encodage réponses Es'!BS14)))</f>
        <v/>
      </c>
      <c r="CP16" s="83" t="str">
        <f>IF(OR(E16="a",E16="A"),E16,IF(AND('Encodage réponses Es'!$CO14="!",'Encodage réponses Es'!BT14=""),"!",IF('Encodage réponses Es'!BT14="","",'Encodage réponses Es'!BT14)))</f>
        <v/>
      </c>
      <c r="CQ16" s="83" t="str">
        <f>IF(OR(E16="a",E16="A"),E16,IF(AND('Encodage réponses Es'!$CO14="!",'Encodage réponses Es'!BU14=""),"!",IF('Encodage réponses Es'!BU14="","",'Encodage réponses Es'!BU14)))</f>
        <v/>
      </c>
      <c r="CR16" s="83" t="str">
        <f>IF(OR(E16="a",E16="A"),E16,IF(AND('Encodage réponses Es'!$CO14="!",'Encodage réponses Es'!BW14=""),"!",IF('Encodage réponses Es'!BW14="","",'Encodage réponses Es'!BW14)))</f>
        <v/>
      </c>
      <c r="CS16" s="119" t="str">
        <f>IF(OR(E16="a",E16="A"),E16,IF(AND('Encodage réponses Es'!$CO14="!",'Encodage réponses Es'!BX14=""),"!",IF('Encodage réponses Es'!BX14="","",'Encodage réponses Es'!BX14)))</f>
        <v/>
      </c>
      <c r="CT16" s="539" t="str">
        <f t="shared" si="15"/>
        <v/>
      </c>
      <c r="CU16" s="540"/>
      <c r="CV16" s="97" t="str">
        <f>IF(OR(AG16="a",AG16="A"),AG16,IF(AND('Encodage réponses Es'!$CO14="!",'Encodage réponses Es'!BI14=""),"!",IF('Encodage réponses Es'!BI14="","",'Encodage réponses Es'!BI14)))</f>
        <v/>
      </c>
      <c r="CW16" s="83" t="str">
        <f>IF(OR(E16="a",E16="A"),E16,IF(AND('Encodage réponses Es'!$CO14="!",'Encodage réponses Es'!BJ14=""),"!",IF('Encodage réponses Es'!BJ14="","",'Encodage réponses Es'!BJ14)))</f>
        <v/>
      </c>
      <c r="CX16" s="83" t="str">
        <f>IF(OR(E16="a",E16="A"),E16,IF(AND('Encodage réponses Es'!$CO14="!",'Encodage réponses Es'!BK14=""),"!",IF('Encodage réponses Es'!BK14="","",'Encodage réponses Es'!BK14)))</f>
        <v/>
      </c>
      <c r="CY16" s="83" t="str">
        <f>IF(OR(E16="a",E16="A"),E16,IF(AND('Encodage réponses Es'!$CO14="!",'Encodage réponses Es'!BL14=""),"!",IF('Encodage réponses Es'!BL14="","",'Encodage réponses Es'!BL14)))</f>
        <v/>
      </c>
      <c r="CZ16" s="83" t="str">
        <f>IF(OR(E16="a",E16="A"),E16,IF(AND('Encodage réponses Es'!$CO14="!",'Encodage réponses Es'!BM14=""),"!",IF('Encodage réponses Es'!BM14="","",'Encodage réponses Es'!BM14)))</f>
        <v/>
      </c>
      <c r="DA16" s="83" t="str">
        <f>IF(OR(E16="a",E16="A"),E16,IF(AND('Encodage réponses Es'!$CO14="!",'Encodage réponses Es'!BY14=""),"!",IF('Encodage réponses Es'!BY14="","",'Encodage réponses Es'!BY14)))</f>
        <v/>
      </c>
      <c r="DB16" s="83" t="str">
        <f>IF(OR(E16="a",E16="A"),E16,IF(AND('Encodage réponses Es'!$CO14="!",'Encodage réponses Es'!BZ14=""),"!",IF('Encodage réponses Es'!BZ14="","",'Encodage réponses Es'!BZ14)))</f>
        <v/>
      </c>
      <c r="DC16" s="83" t="str">
        <f>IF(OR(E16="a",E16="A"),E16,IF(AND('Encodage réponses Es'!$CO14="!",'Encodage réponses Es'!CA14=""),"!",IF('Encodage réponses Es'!CA14="","",'Encodage réponses Es'!CA14)))</f>
        <v/>
      </c>
      <c r="DD16" s="83" t="str">
        <f>IF(OR(E16="a",E16="A"),E16,IF(AND('Encodage réponses Es'!$CO14="!",'Encodage réponses Es'!CB14=""),"!",IF('Encodage réponses Es'!CB14="","",'Encodage réponses Es'!CB14)))</f>
        <v/>
      </c>
      <c r="DE16" s="83" t="str">
        <f>IF(OR(E16="a",E16="A"),E16,IF(AND('Encodage réponses Es'!$CO14="!",'Encodage réponses Es'!CC14=""),"!",IF('Encodage réponses Es'!CC14="","",'Encodage réponses Es'!CC14)))</f>
        <v/>
      </c>
      <c r="DF16" s="83" t="str">
        <f>IF(OR(E16="a",E16="A"),E16,IF(AND('Encodage réponses Es'!$CO14="!",'Encodage réponses Es'!CK14=""),"!",IF('Encodage réponses Es'!CK14="","",'Encodage réponses Es'!CK14)))</f>
        <v/>
      </c>
      <c r="DG16" s="83" t="str">
        <f>IF(OR(E16="a",E16="A"),E16,IF(AND('Encodage réponses Es'!$CO14="!",'Encodage réponses Es'!CL14=""),"!",IF('Encodage réponses Es'!CL14="","",'Encodage réponses Es'!CL14)))</f>
        <v/>
      </c>
      <c r="DH16" s="83" t="str">
        <f>IF(OR(E16="a",E16="A"),E16,IF(AND('Encodage réponses Es'!$CO14="!",'Encodage réponses Es'!CM14=""),"!",IF('Encodage réponses Es'!CM14="","",'Encodage réponses Es'!CM14)))</f>
        <v/>
      </c>
      <c r="DI16" s="119" t="str">
        <f>IF(OR(E16="a",E16="A"),E16,IF(AND('Encodage réponses Es'!$CO14="!",'Encodage réponses Es'!CN14=""),"!",IF('Encodage réponses Es'!CN14="","",'Encodage réponses Es'!CN14)))</f>
        <v/>
      </c>
      <c r="DJ16" s="539" t="str">
        <f t="shared" si="16"/>
        <v/>
      </c>
      <c r="DK16" s="540"/>
      <c r="DL16" s="97" t="str">
        <f>IF(OR(E16="a",E16="A"),E16,IF(AND('Encodage réponses Es'!$CO14="!",'Encodage réponses Es'!BG14=""),"!",IF('Encodage réponses Es'!BG14="","",'Encodage réponses Es'!BG14)))</f>
        <v/>
      </c>
      <c r="DM16" s="119" t="str">
        <f>IF(OR(E16="a",E16="A"),E16,IF(AND('Encodage réponses Es'!$CO14="!",'Encodage réponses Es'!BH14=""),"!",IF('Encodage réponses Es'!BH14="","",'Encodage réponses Es'!BH14)))</f>
        <v/>
      </c>
      <c r="DN16" s="539" t="str">
        <f t="shared" si="17"/>
        <v/>
      </c>
      <c r="DO16" s="540"/>
      <c r="DP16" s="381" t="str">
        <f>IF(OR(E16="a",E16="A"),E16,IF(AND('Encodage réponses Es'!$CO14="!",'Encodage réponses Es'!CD14=""),"!",IF('Encodage réponses Es'!CD14="","",'Encodage réponses Es'!CD14)))</f>
        <v/>
      </c>
      <c r="DQ16" s="539" t="str">
        <f t="shared" si="18"/>
        <v/>
      </c>
      <c r="DR16" s="540"/>
    </row>
    <row r="17" spans="1:122" ht="11.25" customHeight="1" x14ac:dyDescent="0.25">
      <c r="A17" s="516"/>
      <c r="B17" s="517"/>
      <c r="C17" s="11">
        <v>13</v>
      </c>
      <c r="D17" s="11" t="str">
        <f>IF('Encodage réponses Es'!F15=0,"",'Encodage réponses Es'!F15)</f>
        <v/>
      </c>
      <c r="E17" s="57" t="str">
        <f>IF('Encodage réponses Es'!J15="","",'Encodage réponses Es'!J15)</f>
        <v/>
      </c>
      <c r="F17" s="84" t="str">
        <f t="shared" si="2"/>
        <v/>
      </c>
      <c r="G17" s="54" t="str">
        <f t="shared" si="3"/>
        <v/>
      </c>
      <c r="H17" s="90"/>
      <c r="I17" s="84" t="str">
        <f t="shared" si="4"/>
        <v/>
      </c>
      <c r="J17" s="54" t="str">
        <f t="shared" si="5"/>
        <v/>
      </c>
      <c r="K17" s="126"/>
      <c r="L17" s="84" t="str">
        <f t="shared" si="0"/>
        <v/>
      </c>
      <c r="M17" s="54" t="str">
        <f t="shared" si="1"/>
        <v/>
      </c>
      <c r="N17" s="126"/>
      <c r="O17" s="84" t="str">
        <f>IF(OR(E17="a",E17="A"),E17,IF(AND('Encodage réponses Es'!$CO15="!",'Encodage réponses Es'!L15=""),"!",IF('Encodage réponses Es'!L15="","",'Encodage réponses Es'!L15)))</f>
        <v/>
      </c>
      <c r="P17" s="108" t="str">
        <f>IF(OR(E17="a",E17="A"),E17,IF(AND('Encodage réponses Es'!$CO15="!",'Encodage réponses Es'!M15=""),"!",IF('Encodage réponses Es'!M15="","",'Encodage réponses Es'!M15)))</f>
        <v/>
      </c>
      <c r="Q17" s="108" t="str">
        <f>IF(OR(E17="a",E17="A"),E17,IF(AND('Encodage réponses Es'!$CO15="!",'Encodage réponses Es'!N15=""),"!",IF('Encodage réponses Es'!N15="","",'Encodage réponses Es'!N15)))</f>
        <v/>
      </c>
      <c r="R17" s="108" t="str">
        <f>IF(OR(E17="a",E17="A"),E17,IF(AND('Encodage réponses Es'!$CO15="!",'Encodage réponses Es'!O15=""),"!",IF('Encodage réponses Es'!O15="","",'Encodage réponses Es'!O15)))</f>
        <v/>
      </c>
      <c r="S17" s="108" t="str">
        <f>IF(OR(E17="a",E17="A"),E17,IF(AND('Encodage réponses Es'!$CO15="!",'Encodage réponses Es'!R15=""),"!",IF('Encodage réponses Es'!R15="","",'Encodage réponses Es'!R15)))</f>
        <v/>
      </c>
      <c r="T17" s="108" t="str">
        <f>IF(OR(E17="a",E17="A"),E17,IF(AND('Encodage réponses Es'!$CO15="!",'Encodage réponses Es'!U15=""),"!",IF('Encodage réponses Es'!U15="","",'Encodage réponses Es'!U15)))</f>
        <v/>
      </c>
      <c r="U17" s="109" t="str">
        <f>IF(OR(E17="a",E17="A"),E17,IF(AND('Encodage réponses Es'!$CO15="!",'Encodage réponses Es'!X15=""),"!",IF('Encodage réponses Es'!X15="","",'Encodage réponses Es'!X15)))</f>
        <v/>
      </c>
      <c r="V17" s="539" t="str">
        <f t="shared" si="6"/>
        <v/>
      </c>
      <c r="W17" s="540"/>
      <c r="X17" s="84" t="str">
        <f>IF(OR(E17="a",E17="A"),E17,IF(AND('Encodage réponses Es'!$CO15="!",'Encodage réponses Es'!AE15=""),"!",IF('Encodage réponses Es'!AE15="","",'Encodage réponses Es'!AE15)))</f>
        <v/>
      </c>
      <c r="Y17" s="108" t="str">
        <f>IF(OR(E17="a",E17="A"),E17,IF(AND('Encodage réponses Es'!$CO15="!",'Encodage réponses Es'!AJ15=""),"!",IF('Encodage réponses Es'!AJ15="","",'Encodage réponses Es'!AJ15)))</f>
        <v/>
      </c>
      <c r="Z17" s="108" t="str">
        <f>IF(OR(E17="a",E17="A"),E17,IF(AND('Encodage réponses Es'!$CO15="!",'Encodage réponses Es'!AN15=""),"!",IF('Encodage réponses Es'!AN15="","",'Encodage réponses Es'!AN15)))</f>
        <v/>
      </c>
      <c r="AA17" s="108" t="str">
        <f>IF(OR(E17="a",E17="A"),E17,IF(AND('Encodage réponses Es'!$CO15="!",'Encodage réponses Es'!AS15=""),"!",IF('Encodage réponses Es'!AS15="","",'Encodage réponses Es'!AS15)))</f>
        <v/>
      </c>
      <c r="AB17" s="108" t="str">
        <f>IF(OR(E17="a",E17="A"),E17,IF(AND('Encodage réponses Es'!$CO15="!",'Encodage réponses Es'!AZ15=""),"!",IF('Encodage réponses Es'!AZ15="","",'Encodage réponses Es'!AZ15)))</f>
        <v/>
      </c>
      <c r="AC17" s="109" t="str">
        <f>IF(OR(E17="a",E17="A"),E17,IF(AND('Encodage réponses Es'!$CO15="!",'Encodage réponses Es'!BA15=""),"!",IF('Encodage réponses Es'!BA15="","",'Encodage réponses Es'!BA15)))</f>
        <v/>
      </c>
      <c r="AD17" s="573" t="str">
        <f t="shared" si="7"/>
        <v/>
      </c>
      <c r="AE17" s="588"/>
      <c r="AF17" s="97" t="str">
        <f>IF(OR(E17="a",E17="A"),E17,IF(AND('Encodage réponses Es'!$CO15="!",'Encodage réponses Es'!P15=""),"!",IF('Encodage réponses Es'!P15="","",'Encodage réponses Es'!P15)))</f>
        <v/>
      </c>
      <c r="AG17" s="83" t="str">
        <f>IF(OR(E17="a",E17="A"),E17,IF(AND('Encodage réponses Es'!$CO15="!",'Encodage réponses Es'!Q15=""),"!",IF('Encodage réponses Es'!Q15="","",'Encodage réponses Es'!Q15)))</f>
        <v/>
      </c>
      <c r="AH17" s="83" t="str">
        <f>IF(OR(E17="a",E17="A"),E17,IF(AND('Encodage réponses Es'!$CO15="!",'Encodage réponses Es'!AO15=""),"!",IF('Encodage réponses Es'!AO15="","",'Encodage réponses Es'!AO15)))</f>
        <v/>
      </c>
      <c r="AI17" s="83" t="str">
        <f>IF(OR(E17="a",E17="A"),E17,IF(AND('Encodage réponses Es'!$CO15="!",'Encodage réponses Es'!AP15=""),"!",IF('Encodage réponses Es'!AP15="","",'Encodage réponses Es'!AP15)))</f>
        <v/>
      </c>
      <c r="AJ17" s="83" t="str">
        <f>IF(OR(E17="a",E17="A"),E17,IF(AND('Encodage réponses Es'!$CO15="!",'Encodage réponses Es'!AQ15=""),"!",IF('Encodage réponses Es'!AQ15="","",'Encodage réponses Es'!AQ15)))</f>
        <v/>
      </c>
      <c r="AK17" s="95" t="str">
        <f>IF(OR(E17="a",E17="A"),E17,IF(AND('Encodage réponses Es'!$CO15="!",'Encodage réponses Es'!AR15=""),"!",IF('Encodage réponses Es'!AR15="","",'Encodage réponses Es'!AR15)))</f>
        <v/>
      </c>
      <c r="AL17" s="539" t="str">
        <f t="shared" si="8"/>
        <v/>
      </c>
      <c r="AM17" s="540"/>
      <c r="AN17" s="97" t="str">
        <f>IF(OR(E17="a",E17="A"),E17,IF(AND('Encodage réponses Es'!$CO15="!",'Encodage réponses Es'!S15=""),"!",IF('Encodage réponses Es'!S15="","",'Encodage réponses Es'!S15)))</f>
        <v/>
      </c>
      <c r="AO17" s="83" t="str">
        <f>IF(OR(E17="a",E17="A"),E17,IF(AND('Encodage réponses Es'!$CO15="!",'Encodage réponses Es'!T15=""),"!",IF('Encodage réponses Es'!T15="","",'Encodage réponses Es'!T15)))</f>
        <v/>
      </c>
      <c r="AP17" s="83" t="str">
        <f>IF(OR(E17="a",E17="A"),E17,IF(AND('Encodage réponses Es'!$CO15="!",'Encodage réponses Es'!Z15=""),"!",IF('Encodage réponses Es'!Z15="","",'Encodage réponses Es'!Z15)))</f>
        <v/>
      </c>
      <c r="AQ17" s="83" t="str">
        <f>IF(OR(E17="a",E17="A"),E17,IF(AND('Encodage réponses Es'!$CO15="!",'Encodage réponses Es'!AA15=""),"!",IF('Encodage réponses Es'!AA15="","",'Encodage réponses Es'!AA15)))</f>
        <v/>
      </c>
      <c r="AR17" s="83" t="str">
        <f>IF(OR(E17="a",E17="A"),E17,IF(AND('Encodage réponses Es'!$CO15="!",'Encodage réponses Es'!AB15=""),"!",IF('Encodage réponses Es'!AB15="","",'Encodage réponses Es'!AB15)))</f>
        <v/>
      </c>
      <c r="AS17" s="83" t="str">
        <f>IF(OR(E17="a",E17="A"),E17,IF(AND('Encodage réponses Es'!$CO15="!",'Encodage réponses Es'!AC15=""),"!",IF('Encodage réponses Es'!AC15="","",'Encodage réponses Es'!AC15)))</f>
        <v/>
      </c>
      <c r="AT17" s="83" t="str">
        <f>IF(OR(E17="a",E17="A"),E17,IF(AND('Encodage réponses Es'!$CO15="!",'Encodage réponses Es'!AD15=""),"!",IF('Encodage réponses Es'!AD15="","",'Encodage réponses Es'!AD15)))</f>
        <v/>
      </c>
      <c r="AU17" s="119" t="str">
        <f>IF(OR(E17="a",E17="A"),E17,IF(AND('Encodage réponses Es'!$CO15="!",'Encodage réponses Es'!AF15=""),"!",IF('Encodage réponses Es'!AF15="","",'Encodage réponses Es'!AF15)))</f>
        <v/>
      </c>
      <c r="AV17" s="573" t="str">
        <f t="shared" si="9"/>
        <v/>
      </c>
      <c r="AW17" s="588"/>
      <c r="AX17" s="97" t="str">
        <f>IF(OR(E17="a",E17="A"),E17,IF(AND('Encodage réponses Es'!$CO15="!",'Encodage réponses Es'!AK15=""),"!",IF('Encodage réponses Es'!AK15="","",'Encodage réponses Es'!AK15)))</f>
        <v/>
      </c>
      <c r="AY17" s="83" t="str">
        <f>IF(OR(E17="a",E17="A"),E17,IF(AND('Encodage réponses Es'!$CO15="!",'Encodage réponses Es'!AM15=""),"!",IF('Encodage réponses Es'!AM15="","",'Encodage réponses Es'!AM15)))</f>
        <v/>
      </c>
      <c r="AZ17" s="83" t="str">
        <f>IF(OR(E17="a",E17="A"),E17,IF(AND('Encodage réponses Es'!$CO15="!",'Encodage réponses Es'!AT15=""),"!",IF('Encodage réponses Es'!AT15="","",'Encodage réponses Es'!AT15)))</f>
        <v/>
      </c>
      <c r="BA17" s="83" t="str">
        <f>IF(OR(E17="a",E17="A"),E17,IF(AND('Encodage réponses Es'!$CO15="!",'Encodage réponses Es'!AU15=""),"!",IF('Encodage réponses Es'!AU15="","",'Encodage réponses Es'!AU15)))</f>
        <v/>
      </c>
      <c r="BB17" s="83" t="str">
        <f>IF(OR(E17="a",E17="A"),E17,IF(AND('Encodage réponses Es'!$CO15="!",'Encodage réponses Es'!AV15=""),"!",IF('Encodage réponses Es'!AV15="","",'Encodage réponses Es'!AV15)))</f>
        <v/>
      </c>
      <c r="BC17" s="83" t="str">
        <f>IF(OR(E17="a",E17="A"),E17,IF(AND('Encodage réponses Es'!$CO15="!",'Encodage réponses Es'!AW15=""),"!",IF('Encodage réponses Es'!AW15="","",'Encodage réponses Es'!AW15)))</f>
        <v/>
      </c>
      <c r="BD17" s="83" t="str">
        <f>IF(OR(E17="a",E17="A"),E17,IF(AND('Encodage réponses Es'!$CO15="!",'Encodage réponses Es'!AX15=""),"!",IF('Encodage réponses Es'!AX15="","",'Encodage réponses Es'!AX15)))</f>
        <v/>
      </c>
      <c r="BE17" s="83" t="str">
        <f>IF(OR(E17="a",E17="A"),E17,IF(AND('Encodage réponses Es'!$CO15="!",'Encodage réponses Es'!AY15=""),"!",IF('Encodage réponses Es'!AY15="","",'Encodage réponses Es'!AY15)))</f>
        <v/>
      </c>
      <c r="BF17" s="83" t="str">
        <f>IF(OR(E17="a",E17="A"),E17,IF(AND('Encodage réponses Es'!$CO15="!",'Encodage réponses Es'!BB15=""),"!",IF('Encodage réponses Es'!BB15="","",'Encodage réponses Es'!BB15)))</f>
        <v/>
      </c>
      <c r="BG17" s="119" t="str">
        <f>IF(OR(E17="a",E17="A"),E17,IF(AND('Encodage réponses Es'!$CO15="!",'Encodage réponses Es'!BC15=""),"!",IF('Encodage réponses Es'!BC15="","",'Encodage réponses Es'!BC15)))</f>
        <v/>
      </c>
      <c r="BH17" s="539" t="str">
        <f t="shared" si="10"/>
        <v/>
      </c>
      <c r="BI17" s="540"/>
      <c r="BJ17" s="97" t="str">
        <f>IF(OR(E17="a",E17="A"),E17,IF(AND('Encodage réponses Es'!$CO15="!",'Encodage réponses Es'!V15=""),"!",IF('Encodage réponses Es'!V15="","",'Encodage réponses Es'!V15)))</f>
        <v/>
      </c>
      <c r="BK17" s="83" t="str">
        <f>IF(OR(E17="a",E17="A"),E17,IF(AND('Encodage réponses Es'!$CO15="!",'Encodage réponses Es'!W15=""),"!",IF('Encodage réponses Es'!W15="","",'Encodage réponses Es'!W15)))</f>
        <v/>
      </c>
      <c r="BL17" s="83" t="str">
        <f>IF(OR(E17="a",E17="A"),E17,IF(AND('Encodage réponses Es'!$CO15="!",'Encodage réponses Es'!Y15=""),"!",IF('Encodage réponses Es'!Y15="","",'Encodage réponses Es'!Y15)))</f>
        <v/>
      </c>
      <c r="BM17" s="83" t="str">
        <f>IF(OR(E17="a",E17="A"),E17,IF(AND('Encodage réponses Es'!$CO15="!",'Encodage réponses Es'!AG15=""),"!",IF('Encodage réponses Es'!AG15="","",'Encodage réponses Es'!AG15)))</f>
        <v/>
      </c>
      <c r="BN17" s="83" t="str">
        <f>IF(OR(E17="a",E17="A"),E17,IF(AND('Encodage réponses Es'!$CO15="!",'Encodage réponses Es'!AH15=""),"!",IF('Encodage réponses Es'!AH15="","",'Encodage réponses Es'!AH15)))</f>
        <v/>
      </c>
      <c r="BO17" s="83" t="str">
        <f>IF(OR(E17="a",E17="A"),E17,IF(AND('Encodage réponses Es'!$CO15="!",'Encodage réponses Es'!AI15=""),"!",IF('Encodage réponses Es'!AI15="","",'Encodage réponses Es'!AI15)))</f>
        <v/>
      </c>
      <c r="BP17" s="119" t="str">
        <f>IF(OR(E17="a",E17="A"),E17,IF(AND('Encodage réponses Es'!$CO15="!",'Encodage réponses Es'!AL15=""),"!",IF('Encodage réponses Es'!AL15="","",'Encodage réponses Es'!AL15)))</f>
        <v/>
      </c>
      <c r="BQ17" s="573" t="str">
        <f t="shared" si="11"/>
        <v/>
      </c>
      <c r="BR17" s="574"/>
      <c r="BS17" s="93"/>
      <c r="BT17" s="84" t="str">
        <f>IF(OR(E17="a",E17="A"),E17,IF(AND('Encodage réponses Es'!$CO15="!",'Encodage réponses Es'!BD15=""),"!",IF('Encodage réponses Es'!BD15="","",'Encodage réponses Es'!BD15)))</f>
        <v/>
      </c>
      <c r="BU17" s="108" t="str">
        <f>IF(OR(E17="a",E17="A"),E17,IF(AND('Encodage réponses Es'!$CO15="!",'Encodage réponses Es'!BE15=""),"!",IF('Encodage réponses Es'!BE15="","",'Encodage réponses Es'!BE15)))</f>
        <v/>
      </c>
      <c r="BV17" s="109" t="str">
        <f>IF(OR(E17="a",E17="A"),E17,IF(AND('Encodage réponses Es'!$CO15="!",'Encodage réponses Es'!BF15=""),"!",IF('Encodage réponses Es'!BF15="","",'Encodage réponses Es'!BF15)))</f>
        <v/>
      </c>
      <c r="BW17" s="539" t="str">
        <f t="shared" si="12"/>
        <v/>
      </c>
      <c r="BX17" s="540"/>
      <c r="BY17" s="97" t="str">
        <f>IF(OR(E17="a",E17="A"),E17,IF(AND('Encodage réponses Es'!$CO15="!",'Encodage réponses Es'!BN15=""),"!",IF('Encodage réponses Es'!BN15="","",'Encodage réponses Es'!BN15)))</f>
        <v/>
      </c>
      <c r="BZ17" s="119" t="str">
        <f>IF(OR(E17="a",E17="A"),E17,IF(AND('Encodage réponses Es'!$CO15="!",'Encodage réponses Es'!BP15=""),"!",IF('Encodage réponses Es'!BP15="","",'Encodage réponses Es'!BP15)))</f>
        <v/>
      </c>
      <c r="CA17" s="573" t="str">
        <f t="shared" si="13"/>
        <v/>
      </c>
      <c r="CB17" s="574"/>
      <c r="CC17" s="185" t="str">
        <f>IF(OR(E17="a",E17="A"),E17,IF(AND('Encodage réponses Es'!$CO15="!",'Encodage réponses Es'!BO15=""),"!",IF('Encodage réponses Es'!BO15="","",'Encodage réponses Es'!BO15)))</f>
        <v/>
      </c>
      <c r="CD17" s="83" t="str">
        <f>IF(OR(E17="a",E17="A"),E17,IF(AND('Encodage réponses Es'!$CO15="!",'Encodage réponses Es'!BV15=""),"!",IF('Encodage réponses Es'!BV15="","",'Encodage réponses Es'!BV15)))</f>
        <v/>
      </c>
      <c r="CE17" s="83" t="str">
        <f>IF(OR(E17="a",E17="A"),E17,IF(AND('Encodage réponses Es'!$CO15="!",'Encodage réponses Es'!CE15=""),"!",IF('Encodage réponses Es'!CE15="","",'Encodage réponses Es'!CE15)))</f>
        <v/>
      </c>
      <c r="CF17" s="83" t="str">
        <f>IF(OR(E17="a",E17="A"),E17,IF(AND('Encodage réponses Es'!$CO15="!",'Encodage réponses Es'!CF15=""),"!",IF('Encodage réponses Es'!CF15="","",'Encodage réponses Es'!CF15)))</f>
        <v/>
      </c>
      <c r="CG17" s="83" t="str">
        <f>IF(OR(E17="a",E17="A"),E17,IF(AND('Encodage réponses Es'!$CO15="!",'Encodage réponses Es'!CG15=""),"!",IF('Encodage réponses Es'!CG15="","",'Encodage réponses Es'!CG15)))</f>
        <v/>
      </c>
      <c r="CH17" s="83" t="str">
        <f>IF(OR(E17="a",E17="A"),E17,IF(AND('Encodage réponses Es'!$CO15="!",'Encodage réponses Es'!CH15=""),"!",IF('Encodage réponses Es'!CH15="","",'Encodage réponses Es'!CH15)))</f>
        <v/>
      </c>
      <c r="CI17" s="83" t="str">
        <f>IF(OR(E17="a",E17="A"),E17,IF(AND('Encodage réponses Es'!$CO15="!",'Encodage réponses Es'!CI15=""),"!",IF('Encodage réponses Es'!CI15="","",'Encodage réponses Es'!CI15)))</f>
        <v/>
      </c>
      <c r="CJ17" s="119" t="str">
        <f>IF(OR(E17="a",E17="A"),E17,IF(AND('Encodage réponses Es'!$CO15="!",'Encodage réponses Es'!CJ15=""),"!",IF('Encodage réponses Es'!CJ15="","",'Encodage réponses Es'!CJ15)))</f>
        <v/>
      </c>
      <c r="CK17" s="539" t="str">
        <f t="shared" si="14"/>
        <v/>
      </c>
      <c r="CL17" s="540"/>
      <c r="CM17" s="97" t="str">
        <f>IF(OR(E17="a",E17="A"),E17,IF(AND('Encodage réponses Es'!$CO15="!",'Encodage réponses Es'!BQ15=""),"!",IF('Encodage réponses Es'!BQ15="","",'Encodage réponses Es'!BQ15)))</f>
        <v/>
      </c>
      <c r="CN17" s="83" t="str">
        <f>IF(OR(E17="a",E17="A"),E17,IF(AND('Encodage réponses Es'!$CO15="!",'Encodage réponses Es'!BR15=""),"!",IF('Encodage réponses Es'!BR15="","",'Encodage réponses Es'!BR15)))</f>
        <v/>
      </c>
      <c r="CO17" s="83" t="str">
        <f>IF(OR(E17="a",E17="A"),E17,IF(AND('Encodage réponses Es'!$CO15="!",'Encodage réponses Es'!BS15=""),"!",IF('Encodage réponses Es'!BS15="","",'Encodage réponses Es'!BS15)))</f>
        <v/>
      </c>
      <c r="CP17" s="83" t="str">
        <f>IF(OR(E17="a",E17="A"),E17,IF(AND('Encodage réponses Es'!$CO15="!",'Encodage réponses Es'!BT15=""),"!",IF('Encodage réponses Es'!BT15="","",'Encodage réponses Es'!BT15)))</f>
        <v/>
      </c>
      <c r="CQ17" s="83" t="str">
        <f>IF(OR(E17="a",E17="A"),E17,IF(AND('Encodage réponses Es'!$CO15="!",'Encodage réponses Es'!BU15=""),"!",IF('Encodage réponses Es'!BU15="","",'Encodage réponses Es'!BU15)))</f>
        <v/>
      </c>
      <c r="CR17" s="83" t="str">
        <f>IF(OR(E17="a",E17="A"),E17,IF(AND('Encodage réponses Es'!$CO15="!",'Encodage réponses Es'!BW15=""),"!",IF('Encodage réponses Es'!BW15="","",'Encodage réponses Es'!BW15)))</f>
        <v/>
      </c>
      <c r="CS17" s="119" t="str">
        <f>IF(OR(E17="a",E17="A"),E17,IF(AND('Encodage réponses Es'!$CO15="!",'Encodage réponses Es'!BX15=""),"!",IF('Encodage réponses Es'!BX15="","",'Encodage réponses Es'!BX15)))</f>
        <v/>
      </c>
      <c r="CT17" s="539" t="str">
        <f t="shared" si="15"/>
        <v/>
      </c>
      <c r="CU17" s="540"/>
      <c r="CV17" s="97" t="str">
        <f>IF(OR(AG17="a",AG17="A"),AG17,IF(AND('Encodage réponses Es'!$CO15="!",'Encodage réponses Es'!BI15=""),"!",IF('Encodage réponses Es'!BI15="","",'Encodage réponses Es'!BI15)))</f>
        <v/>
      </c>
      <c r="CW17" s="83" t="str">
        <f>IF(OR(E17="a",E17="A"),E17,IF(AND('Encodage réponses Es'!$CO15="!",'Encodage réponses Es'!BJ15=""),"!",IF('Encodage réponses Es'!BJ15="","",'Encodage réponses Es'!BJ15)))</f>
        <v/>
      </c>
      <c r="CX17" s="83" t="str">
        <f>IF(OR(E17="a",E17="A"),E17,IF(AND('Encodage réponses Es'!$CO15="!",'Encodage réponses Es'!BK15=""),"!",IF('Encodage réponses Es'!BK15="","",'Encodage réponses Es'!BK15)))</f>
        <v/>
      </c>
      <c r="CY17" s="83" t="str">
        <f>IF(OR(E17="a",E17="A"),E17,IF(AND('Encodage réponses Es'!$CO15="!",'Encodage réponses Es'!BL15=""),"!",IF('Encodage réponses Es'!BL15="","",'Encodage réponses Es'!BL15)))</f>
        <v/>
      </c>
      <c r="CZ17" s="83" t="str">
        <f>IF(OR(E17="a",E17="A"),E17,IF(AND('Encodage réponses Es'!$CO15="!",'Encodage réponses Es'!BM15=""),"!",IF('Encodage réponses Es'!BM15="","",'Encodage réponses Es'!BM15)))</f>
        <v/>
      </c>
      <c r="DA17" s="83" t="str">
        <f>IF(OR(E17="a",E17="A"),E17,IF(AND('Encodage réponses Es'!$CO15="!",'Encodage réponses Es'!BY15=""),"!",IF('Encodage réponses Es'!BY15="","",'Encodage réponses Es'!BY15)))</f>
        <v/>
      </c>
      <c r="DB17" s="83" t="str">
        <f>IF(OR(E17="a",E17="A"),E17,IF(AND('Encodage réponses Es'!$CO15="!",'Encodage réponses Es'!BZ15=""),"!",IF('Encodage réponses Es'!BZ15="","",'Encodage réponses Es'!BZ15)))</f>
        <v/>
      </c>
      <c r="DC17" s="83" t="str">
        <f>IF(OR(E17="a",E17="A"),E17,IF(AND('Encodage réponses Es'!$CO15="!",'Encodage réponses Es'!CA15=""),"!",IF('Encodage réponses Es'!CA15="","",'Encodage réponses Es'!CA15)))</f>
        <v/>
      </c>
      <c r="DD17" s="83" t="str">
        <f>IF(OR(E17="a",E17="A"),E17,IF(AND('Encodage réponses Es'!$CO15="!",'Encodage réponses Es'!CB15=""),"!",IF('Encodage réponses Es'!CB15="","",'Encodage réponses Es'!CB15)))</f>
        <v/>
      </c>
      <c r="DE17" s="83" t="str">
        <f>IF(OR(E17="a",E17="A"),E17,IF(AND('Encodage réponses Es'!$CO15="!",'Encodage réponses Es'!CC15=""),"!",IF('Encodage réponses Es'!CC15="","",'Encodage réponses Es'!CC15)))</f>
        <v/>
      </c>
      <c r="DF17" s="83" t="str">
        <f>IF(OR(E17="a",E17="A"),E17,IF(AND('Encodage réponses Es'!$CO15="!",'Encodage réponses Es'!CK15=""),"!",IF('Encodage réponses Es'!CK15="","",'Encodage réponses Es'!CK15)))</f>
        <v/>
      </c>
      <c r="DG17" s="83" t="str">
        <f>IF(OR(E17="a",E17="A"),E17,IF(AND('Encodage réponses Es'!$CO15="!",'Encodage réponses Es'!CL15=""),"!",IF('Encodage réponses Es'!CL15="","",'Encodage réponses Es'!CL15)))</f>
        <v/>
      </c>
      <c r="DH17" s="83" t="str">
        <f>IF(OR(E17="a",E17="A"),E17,IF(AND('Encodage réponses Es'!$CO15="!",'Encodage réponses Es'!CM15=""),"!",IF('Encodage réponses Es'!CM15="","",'Encodage réponses Es'!CM15)))</f>
        <v/>
      </c>
      <c r="DI17" s="119" t="str">
        <f>IF(OR(E17="a",E17="A"),E17,IF(AND('Encodage réponses Es'!$CO15="!",'Encodage réponses Es'!CN15=""),"!",IF('Encodage réponses Es'!CN15="","",'Encodage réponses Es'!CN15)))</f>
        <v/>
      </c>
      <c r="DJ17" s="539" t="str">
        <f t="shared" si="16"/>
        <v/>
      </c>
      <c r="DK17" s="540"/>
      <c r="DL17" s="97" t="str">
        <f>IF(OR(E17="a",E17="A"),E17,IF(AND('Encodage réponses Es'!$CO15="!",'Encodage réponses Es'!BG15=""),"!",IF('Encodage réponses Es'!BG15="","",'Encodage réponses Es'!BG15)))</f>
        <v/>
      </c>
      <c r="DM17" s="119" t="str">
        <f>IF(OR(E17="a",E17="A"),E17,IF(AND('Encodage réponses Es'!$CO15="!",'Encodage réponses Es'!BH15=""),"!",IF('Encodage réponses Es'!BH15="","",'Encodage réponses Es'!BH15)))</f>
        <v/>
      </c>
      <c r="DN17" s="539" t="str">
        <f t="shared" si="17"/>
        <v/>
      </c>
      <c r="DO17" s="540"/>
      <c r="DP17" s="381" t="str">
        <f>IF(OR(E17="a",E17="A"),E17,IF(AND('Encodage réponses Es'!$CO15="!",'Encodage réponses Es'!CD15=""),"!",IF('Encodage réponses Es'!CD15="","",'Encodage réponses Es'!CD15)))</f>
        <v/>
      </c>
      <c r="DQ17" s="539" t="str">
        <f t="shared" si="18"/>
        <v/>
      </c>
      <c r="DR17" s="540"/>
    </row>
    <row r="18" spans="1:122" ht="11.25" customHeight="1" x14ac:dyDescent="0.25">
      <c r="A18" s="516"/>
      <c r="B18" s="517"/>
      <c r="C18" s="11">
        <v>14</v>
      </c>
      <c r="D18" s="11" t="str">
        <f>IF('Encodage réponses Es'!F16=0,"",'Encodage réponses Es'!F16)</f>
        <v/>
      </c>
      <c r="E18" s="57" t="str">
        <f>IF('Encodage réponses Es'!J16="","",'Encodage réponses Es'!J16)</f>
        <v/>
      </c>
      <c r="F18" s="84" t="str">
        <f t="shared" si="2"/>
        <v/>
      </c>
      <c r="G18" s="54" t="str">
        <f t="shared" si="3"/>
        <v/>
      </c>
      <c r="H18" s="90"/>
      <c r="I18" s="84" t="str">
        <f t="shared" si="4"/>
        <v/>
      </c>
      <c r="J18" s="54" t="str">
        <f t="shared" si="5"/>
        <v/>
      </c>
      <c r="K18" s="126"/>
      <c r="L18" s="84" t="str">
        <f t="shared" si="0"/>
        <v/>
      </c>
      <c r="M18" s="54" t="str">
        <f t="shared" si="1"/>
        <v/>
      </c>
      <c r="N18" s="126"/>
      <c r="O18" s="84" t="str">
        <f>IF(OR(E18="a",E18="A"),E18,IF(AND('Encodage réponses Es'!$CO16="!",'Encodage réponses Es'!L16=""),"!",IF('Encodage réponses Es'!L16="","",'Encodage réponses Es'!L16)))</f>
        <v/>
      </c>
      <c r="P18" s="108" t="str">
        <f>IF(OR(E18="a",E18="A"),E18,IF(AND('Encodage réponses Es'!$CO16="!",'Encodage réponses Es'!M16=""),"!",IF('Encodage réponses Es'!M16="","",'Encodage réponses Es'!M16)))</f>
        <v/>
      </c>
      <c r="Q18" s="108" t="str">
        <f>IF(OR(E18="a",E18="A"),E18,IF(AND('Encodage réponses Es'!$CO16="!",'Encodage réponses Es'!N16=""),"!",IF('Encodage réponses Es'!N16="","",'Encodage réponses Es'!N16)))</f>
        <v/>
      </c>
      <c r="R18" s="108" t="str">
        <f>IF(OR(E18="a",E18="A"),E18,IF(AND('Encodage réponses Es'!$CO16="!",'Encodage réponses Es'!O16=""),"!",IF('Encodage réponses Es'!O16="","",'Encodage réponses Es'!O16)))</f>
        <v/>
      </c>
      <c r="S18" s="108" t="str">
        <f>IF(OR(E18="a",E18="A"),E18,IF(AND('Encodage réponses Es'!$CO16="!",'Encodage réponses Es'!R16=""),"!",IF('Encodage réponses Es'!R16="","",'Encodage réponses Es'!R16)))</f>
        <v/>
      </c>
      <c r="T18" s="108" t="str">
        <f>IF(OR(E18="a",E18="A"),E18,IF(AND('Encodage réponses Es'!$CO16="!",'Encodage réponses Es'!U16=""),"!",IF('Encodage réponses Es'!U16="","",'Encodage réponses Es'!U16)))</f>
        <v/>
      </c>
      <c r="U18" s="109" t="str">
        <f>IF(OR(E18="a",E18="A"),E18,IF(AND('Encodage réponses Es'!$CO16="!",'Encodage réponses Es'!X16=""),"!",IF('Encodage réponses Es'!X16="","",'Encodage réponses Es'!X16)))</f>
        <v/>
      </c>
      <c r="V18" s="595" t="str">
        <f t="shared" si="6"/>
        <v/>
      </c>
      <c r="W18" s="588"/>
      <c r="X18" s="84" t="str">
        <f>IF(OR(E18="a",E18="A"),E18,IF(AND('Encodage réponses Es'!$CO16="!",'Encodage réponses Es'!AE16=""),"!",IF('Encodage réponses Es'!AE16="","",'Encodage réponses Es'!AE16)))</f>
        <v/>
      </c>
      <c r="Y18" s="108" t="str">
        <f>IF(OR(E18="a",E18="A"),E18,IF(AND('Encodage réponses Es'!$CO16="!",'Encodage réponses Es'!AJ16=""),"!",IF('Encodage réponses Es'!AJ16="","",'Encodage réponses Es'!AJ16)))</f>
        <v/>
      </c>
      <c r="Z18" s="108" t="str">
        <f>IF(OR(E18="a",E18="A"),E18,IF(AND('Encodage réponses Es'!$CO16="!",'Encodage réponses Es'!AN16=""),"!",IF('Encodage réponses Es'!AN16="","",'Encodage réponses Es'!AN16)))</f>
        <v/>
      </c>
      <c r="AA18" s="108" t="str">
        <f>IF(OR(E18="a",E18="A"),E18,IF(AND('Encodage réponses Es'!$CO16="!",'Encodage réponses Es'!AS16=""),"!",IF('Encodage réponses Es'!AS16="","",'Encodage réponses Es'!AS16)))</f>
        <v/>
      </c>
      <c r="AB18" s="108" t="str">
        <f>IF(OR(E18="a",E18="A"),E18,IF(AND('Encodage réponses Es'!$CO16="!",'Encodage réponses Es'!AZ16=""),"!",IF('Encodage réponses Es'!AZ16="","",'Encodage réponses Es'!AZ16)))</f>
        <v/>
      </c>
      <c r="AC18" s="109" t="str">
        <f>IF(OR(E18="a",E18="A"),E18,IF(AND('Encodage réponses Es'!$CO16="!",'Encodage réponses Es'!BA16=""),"!",IF('Encodage réponses Es'!BA16="","",'Encodage réponses Es'!BA16)))</f>
        <v/>
      </c>
      <c r="AD18" s="573" t="str">
        <f t="shared" si="7"/>
        <v/>
      </c>
      <c r="AE18" s="588"/>
      <c r="AF18" s="97" t="str">
        <f>IF(OR(E18="a",E18="A"),E18,IF(AND('Encodage réponses Es'!$CO16="!",'Encodage réponses Es'!P16=""),"!",IF('Encodage réponses Es'!P16="","",'Encodage réponses Es'!P16)))</f>
        <v/>
      </c>
      <c r="AG18" s="83" t="str">
        <f>IF(OR(E18="a",E18="A"),E18,IF(AND('Encodage réponses Es'!$CO16="!",'Encodage réponses Es'!Q16=""),"!",IF('Encodage réponses Es'!Q16="","",'Encodage réponses Es'!Q16)))</f>
        <v/>
      </c>
      <c r="AH18" s="83" t="str">
        <f>IF(OR(E18="a",E18="A"),E18,IF(AND('Encodage réponses Es'!$CO16="!",'Encodage réponses Es'!AO16=""),"!",IF('Encodage réponses Es'!AO16="","",'Encodage réponses Es'!AO16)))</f>
        <v/>
      </c>
      <c r="AI18" s="83" t="str">
        <f>IF(OR(E18="a",E18="A"),E18,IF(AND('Encodage réponses Es'!$CO16="!",'Encodage réponses Es'!AP16=""),"!",IF('Encodage réponses Es'!AP16="","",'Encodage réponses Es'!AP16)))</f>
        <v/>
      </c>
      <c r="AJ18" s="83" t="str">
        <f>IF(OR(E18="a",E18="A"),E18,IF(AND('Encodage réponses Es'!$CO16="!",'Encodage réponses Es'!AQ16=""),"!",IF('Encodage réponses Es'!AQ16="","",'Encodage réponses Es'!AQ16)))</f>
        <v/>
      </c>
      <c r="AK18" s="95" t="str">
        <f>IF(OR(E18="a",E18="A"),E18,IF(AND('Encodage réponses Es'!$CO16="!",'Encodage réponses Es'!AR16=""),"!",IF('Encodage réponses Es'!AR16="","",'Encodage réponses Es'!AR16)))</f>
        <v/>
      </c>
      <c r="AL18" s="539" t="str">
        <f t="shared" si="8"/>
        <v/>
      </c>
      <c r="AM18" s="540"/>
      <c r="AN18" s="97" t="str">
        <f>IF(OR(E18="a",E18="A"),E18,IF(AND('Encodage réponses Es'!$CO16="!",'Encodage réponses Es'!S16=""),"!",IF('Encodage réponses Es'!S16="","",'Encodage réponses Es'!S16)))</f>
        <v/>
      </c>
      <c r="AO18" s="83" t="str">
        <f>IF(OR(E18="a",E18="A"),E18,IF(AND('Encodage réponses Es'!$CO16="!",'Encodage réponses Es'!T16=""),"!",IF('Encodage réponses Es'!T16="","",'Encodage réponses Es'!T16)))</f>
        <v/>
      </c>
      <c r="AP18" s="83" t="str">
        <f>IF(OR(E18="a",E18="A"),E18,IF(AND('Encodage réponses Es'!$CO16="!",'Encodage réponses Es'!Z16=""),"!",IF('Encodage réponses Es'!Z16="","",'Encodage réponses Es'!Z16)))</f>
        <v/>
      </c>
      <c r="AQ18" s="83" t="str">
        <f>IF(OR(E18="a",E18="A"),E18,IF(AND('Encodage réponses Es'!$CO16="!",'Encodage réponses Es'!AA16=""),"!",IF('Encodage réponses Es'!AA16="","",'Encodage réponses Es'!AA16)))</f>
        <v/>
      </c>
      <c r="AR18" s="83" t="str">
        <f>IF(OR(E18="a",E18="A"),E18,IF(AND('Encodage réponses Es'!$CO16="!",'Encodage réponses Es'!AB16=""),"!",IF('Encodage réponses Es'!AB16="","",'Encodage réponses Es'!AB16)))</f>
        <v/>
      </c>
      <c r="AS18" s="83" t="str">
        <f>IF(OR(E18="a",E18="A"),E18,IF(AND('Encodage réponses Es'!$CO16="!",'Encodage réponses Es'!AC16=""),"!",IF('Encodage réponses Es'!AC16="","",'Encodage réponses Es'!AC16)))</f>
        <v/>
      </c>
      <c r="AT18" s="83" t="str">
        <f>IF(OR(E18="a",E18="A"),E18,IF(AND('Encodage réponses Es'!$CO16="!",'Encodage réponses Es'!AD16=""),"!",IF('Encodage réponses Es'!AD16="","",'Encodage réponses Es'!AD16)))</f>
        <v/>
      </c>
      <c r="AU18" s="119" t="str">
        <f>IF(OR(E18="a",E18="A"),E18,IF(AND('Encodage réponses Es'!$CO16="!",'Encodage réponses Es'!AF16=""),"!",IF('Encodage réponses Es'!AF16="","",'Encodage réponses Es'!AF16)))</f>
        <v/>
      </c>
      <c r="AV18" s="573" t="str">
        <f t="shared" si="9"/>
        <v/>
      </c>
      <c r="AW18" s="588"/>
      <c r="AX18" s="97" t="str">
        <f>IF(OR(E18="a",E18="A"),E18,IF(AND('Encodage réponses Es'!$CO16="!",'Encodage réponses Es'!AK16=""),"!",IF('Encodage réponses Es'!AK16="","",'Encodage réponses Es'!AK16)))</f>
        <v/>
      </c>
      <c r="AY18" s="83" t="str">
        <f>IF(OR(E18="a",E18="A"),E18,IF(AND('Encodage réponses Es'!$CO16="!",'Encodage réponses Es'!AM16=""),"!",IF('Encodage réponses Es'!AM16="","",'Encodage réponses Es'!AM16)))</f>
        <v/>
      </c>
      <c r="AZ18" s="83" t="str">
        <f>IF(OR(E18="a",E18="A"),E18,IF(AND('Encodage réponses Es'!$CO16="!",'Encodage réponses Es'!AT16=""),"!",IF('Encodage réponses Es'!AT16="","",'Encodage réponses Es'!AT16)))</f>
        <v/>
      </c>
      <c r="BA18" s="83" t="str">
        <f>IF(OR(E18="a",E18="A"),E18,IF(AND('Encodage réponses Es'!$CO16="!",'Encodage réponses Es'!AU16=""),"!",IF('Encodage réponses Es'!AU16="","",'Encodage réponses Es'!AU16)))</f>
        <v/>
      </c>
      <c r="BB18" s="83" t="str">
        <f>IF(OR(E18="a",E18="A"),E18,IF(AND('Encodage réponses Es'!$CO16="!",'Encodage réponses Es'!AV16=""),"!",IF('Encodage réponses Es'!AV16="","",'Encodage réponses Es'!AV16)))</f>
        <v/>
      </c>
      <c r="BC18" s="83" t="str">
        <f>IF(OR(E18="a",E18="A"),E18,IF(AND('Encodage réponses Es'!$CO16="!",'Encodage réponses Es'!AW16=""),"!",IF('Encodage réponses Es'!AW16="","",'Encodage réponses Es'!AW16)))</f>
        <v/>
      </c>
      <c r="BD18" s="83" t="str">
        <f>IF(OR(E18="a",E18="A"),E18,IF(AND('Encodage réponses Es'!$CO16="!",'Encodage réponses Es'!AX16=""),"!",IF('Encodage réponses Es'!AX16="","",'Encodage réponses Es'!AX16)))</f>
        <v/>
      </c>
      <c r="BE18" s="83" t="str">
        <f>IF(OR(E18="a",E18="A"),E18,IF(AND('Encodage réponses Es'!$CO16="!",'Encodage réponses Es'!AY16=""),"!",IF('Encodage réponses Es'!AY16="","",'Encodage réponses Es'!AY16)))</f>
        <v/>
      </c>
      <c r="BF18" s="83" t="str">
        <f>IF(OR(E18="a",E18="A"),E18,IF(AND('Encodage réponses Es'!$CO16="!",'Encodage réponses Es'!BB16=""),"!",IF('Encodage réponses Es'!BB16="","",'Encodage réponses Es'!BB16)))</f>
        <v/>
      </c>
      <c r="BG18" s="119" t="str">
        <f>IF(OR(E18="a",E18="A"),E18,IF(AND('Encodage réponses Es'!$CO16="!",'Encodage réponses Es'!BC16=""),"!",IF('Encodage réponses Es'!BC16="","",'Encodage réponses Es'!BC16)))</f>
        <v/>
      </c>
      <c r="BH18" s="539" t="str">
        <f t="shared" si="10"/>
        <v/>
      </c>
      <c r="BI18" s="540"/>
      <c r="BJ18" s="97" t="str">
        <f>IF(OR(E18="a",E18="A"),E18,IF(AND('Encodage réponses Es'!$CO16="!",'Encodage réponses Es'!V16=""),"!",IF('Encodage réponses Es'!V16="","",'Encodage réponses Es'!V16)))</f>
        <v/>
      </c>
      <c r="BK18" s="83" t="str">
        <f>IF(OR(E18="a",E18="A"),E18,IF(AND('Encodage réponses Es'!$CO16="!",'Encodage réponses Es'!W16=""),"!",IF('Encodage réponses Es'!W16="","",'Encodage réponses Es'!W16)))</f>
        <v/>
      </c>
      <c r="BL18" s="83" t="str">
        <f>IF(OR(E18="a",E18="A"),E18,IF(AND('Encodage réponses Es'!$CO16="!",'Encodage réponses Es'!Y16=""),"!",IF('Encodage réponses Es'!Y16="","",'Encodage réponses Es'!Y16)))</f>
        <v/>
      </c>
      <c r="BM18" s="83" t="str">
        <f>IF(OR(E18="a",E18="A"),E18,IF(AND('Encodage réponses Es'!$CO16="!",'Encodage réponses Es'!AG16=""),"!",IF('Encodage réponses Es'!AG16="","",'Encodage réponses Es'!AG16)))</f>
        <v/>
      </c>
      <c r="BN18" s="83" t="str">
        <f>IF(OR(E18="a",E18="A"),E18,IF(AND('Encodage réponses Es'!$CO16="!",'Encodage réponses Es'!AH16=""),"!",IF('Encodage réponses Es'!AH16="","",'Encodage réponses Es'!AH16)))</f>
        <v/>
      </c>
      <c r="BO18" s="83" t="str">
        <f>IF(OR(E18="a",E18="A"),E18,IF(AND('Encodage réponses Es'!$CO16="!",'Encodage réponses Es'!AI16=""),"!",IF('Encodage réponses Es'!AI16="","",'Encodage réponses Es'!AI16)))</f>
        <v/>
      </c>
      <c r="BP18" s="119" t="str">
        <f>IF(OR(E18="a",E18="A"),E18,IF(AND('Encodage réponses Es'!$CO16="!",'Encodage réponses Es'!AL16=""),"!",IF('Encodage réponses Es'!AL16="","",'Encodage réponses Es'!AL16)))</f>
        <v/>
      </c>
      <c r="BQ18" s="573" t="str">
        <f t="shared" si="11"/>
        <v/>
      </c>
      <c r="BR18" s="574"/>
      <c r="BS18" s="93"/>
      <c r="BT18" s="84" t="str">
        <f>IF(OR(E18="a",E18="A"),E18,IF(AND('Encodage réponses Es'!$CO16="!",'Encodage réponses Es'!BD16=""),"!",IF('Encodage réponses Es'!BD16="","",'Encodage réponses Es'!BD16)))</f>
        <v/>
      </c>
      <c r="BU18" s="108" t="str">
        <f>IF(OR(E18="a",E18="A"),E18,IF(AND('Encodage réponses Es'!$CO16="!",'Encodage réponses Es'!BE16=""),"!",IF('Encodage réponses Es'!BE16="","",'Encodage réponses Es'!BE16)))</f>
        <v/>
      </c>
      <c r="BV18" s="109" t="str">
        <f>IF(OR(E18="a",E18="A"),E18,IF(AND('Encodage réponses Es'!$CO16="!",'Encodage réponses Es'!BF16=""),"!",IF('Encodage réponses Es'!BF16="","",'Encodage réponses Es'!BF16)))</f>
        <v/>
      </c>
      <c r="BW18" s="539" t="str">
        <f t="shared" si="12"/>
        <v/>
      </c>
      <c r="BX18" s="540"/>
      <c r="BY18" s="97" t="str">
        <f>IF(OR(E18="a",E18="A"),E18,IF(AND('Encodage réponses Es'!$CO16="!",'Encodage réponses Es'!BN16=""),"!",IF('Encodage réponses Es'!BN16="","",'Encodage réponses Es'!BN16)))</f>
        <v/>
      </c>
      <c r="BZ18" s="119" t="str">
        <f>IF(OR(E18="a",E18="A"),E18,IF(AND('Encodage réponses Es'!$CO16="!",'Encodage réponses Es'!BP16=""),"!",IF('Encodage réponses Es'!BP16="","",'Encodage réponses Es'!BP16)))</f>
        <v/>
      </c>
      <c r="CA18" s="573" t="str">
        <f t="shared" si="13"/>
        <v/>
      </c>
      <c r="CB18" s="574"/>
      <c r="CC18" s="185" t="str">
        <f>IF(OR(E18="a",E18="A"),E18,IF(AND('Encodage réponses Es'!$CO16="!",'Encodage réponses Es'!BO16=""),"!",IF('Encodage réponses Es'!BO16="","",'Encodage réponses Es'!BO16)))</f>
        <v/>
      </c>
      <c r="CD18" s="83" t="str">
        <f>IF(OR(E18="a",E18="A"),E18,IF(AND('Encodage réponses Es'!$CO16="!",'Encodage réponses Es'!BV16=""),"!",IF('Encodage réponses Es'!BV16="","",'Encodage réponses Es'!BV16)))</f>
        <v/>
      </c>
      <c r="CE18" s="83" t="str">
        <f>IF(OR(E18="a",E18="A"),E18,IF(AND('Encodage réponses Es'!$CO16="!",'Encodage réponses Es'!CE16=""),"!",IF('Encodage réponses Es'!CE16="","",'Encodage réponses Es'!CE16)))</f>
        <v/>
      </c>
      <c r="CF18" s="83" t="str">
        <f>IF(OR(E18="a",E18="A"),E18,IF(AND('Encodage réponses Es'!$CO16="!",'Encodage réponses Es'!CF16=""),"!",IF('Encodage réponses Es'!CF16="","",'Encodage réponses Es'!CF16)))</f>
        <v/>
      </c>
      <c r="CG18" s="83" t="str">
        <f>IF(OR(E18="a",E18="A"),E18,IF(AND('Encodage réponses Es'!$CO16="!",'Encodage réponses Es'!CG16=""),"!",IF('Encodage réponses Es'!CG16="","",'Encodage réponses Es'!CG16)))</f>
        <v/>
      </c>
      <c r="CH18" s="83" t="str">
        <f>IF(OR(E18="a",E18="A"),E18,IF(AND('Encodage réponses Es'!$CO16="!",'Encodage réponses Es'!CH16=""),"!",IF('Encodage réponses Es'!CH16="","",'Encodage réponses Es'!CH16)))</f>
        <v/>
      </c>
      <c r="CI18" s="83" t="str">
        <f>IF(OR(E18="a",E18="A"),E18,IF(AND('Encodage réponses Es'!$CO16="!",'Encodage réponses Es'!CI16=""),"!",IF('Encodage réponses Es'!CI16="","",'Encodage réponses Es'!CI16)))</f>
        <v/>
      </c>
      <c r="CJ18" s="119" t="str">
        <f>IF(OR(E18="a",E18="A"),E18,IF(AND('Encodage réponses Es'!$CO16="!",'Encodage réponses Es'!CJ16=""),"!",IF('Encodage réponses Es'!CJ16="","",'Encodage réponses Es'!CJ16)))</f>
        <v/>
      </c>
      <c r="CK18" s="539" t="str">
        <f t="shared" si="14"/>
        <v/>
      </c>
      <c r="CL18" s="540"/>
      <c r="CM18" s="97" t="str">
        <f>IF(OR(E18="a",E18="A"),E18,IF(AND('Encodage réponses Es'!$CO16="!",'Encodage réponses Es'!BQ16=""),"!",IF('Encodage réponses Es'!BQ16="","",'Encodage réponses Es'!BQ16)))</f>
        <v/>
      </c>
      <c r="CN18" s="83" t="str">
        <f>IF(OR(E18="a",E18="A"),E18,IF(AND('Encodage réponses Es'!$CO16="!",'Encodage réponses Es'!BR16=""),"!",IF('Encodage réponses Es'!BR16="","",'Encodage réponses Es'!BR16)))</f>
        <v/>
      </c>
      <c r="CO18" s="83" t="str">
        <f>IF(OR(E18="a",E18="A"),E18,IF(AND('Encodage réponses Es'!$CO16="!",'Encodage réponses Es'!BS16=""),"!",IF('Encodage réponses Es'!BS16="","",'Encodage réponses Es'!BS16)))</f>
        <v/>
      </c>
      <c r="CP18" s="83" t="str">
        <f>IF(OR(E18="a",E18="A"),E18,IF(AND('Encodage réponses Es'!$CO16="!",'Encodage réponses Es'!BT16=""),"!",IF('Encodage réponses Es'!BT16="","",'Encodage réponses Es'!BT16)))</f>
        <v/>
      </c>
      <c r="CQ18" s="83" t="str">
        <f>IF(OR(E18="a",E18="A"),E18,IF(AND('Encodage réponses Es'!$CO16="!",'Encodage réponses Es'!BU16=""),"!",IF('Encodage réponses Es'!BU16="","",'Encodage réponses Es'!BU16)))</f>
        <v/>
      </c>
      <c r="CR18" s="83" t="str">
        <f>IF(OR(E18="a",E18="A"),E18,IF(AND('Encodage réponses Es'!$CO16="!",'Encodage réponses Es'!BW16=""),"!",IF('Encodage réponses Es'!BW16="","",'Encodage réponses Es'!BW16)))</f>
        <v/>
      </c>
      <c r="CS18" s="119" t="str">
        <f>IF(OR(E18="a",E18="A"),E18,IF(AND('Encodage réponses Es'!$CO16="!",'Encodage réponses Es'!BX16=""),"!",IF('Encodage réponses Es'!BX16="","",'Encodage réponses Es'!BX16)))</f>
        <v/>
      </c>
      <c r="CT18" s="539" t="str">
        <f t="shared" si="15"/>
        <v/>
      </c>
      <c r="CU18" s="540"/>
      <c r="CV18" s="97" t="str">
        <f>IF(OR(AG18="a",AG18="A"),AG18,IF(AND('Encodage réponses Es'!$CO16="!",'Encodage réponses Es'!BI16=""),"!",IF('Encodage réponses Es'!BI16="","",'Encodage réponses Es'!BI16)))</f>
        <v/>
      </c>
      <c r="CW18" s="83" t="str">
        <f>IF(OR(E18="a",E18="A"),E18,IF(AND('Encodage réponses Es'!$CO16="!",'Encodage réponses Es'!BJ16=""),"!",IF('Encodage réponses Es'!BJ16="","",'Encodage réponses Es'!BJ16)))</f>
        <v/>
      </c>
      <c r="CX18" s="83" t="str">
        <f>IF(OR(E18="a",E18="A"),E18,IF(AND('Encodage réponses Es'!$CO16="!",'Encodage réponses Es'!BK16=""),"!",IF('Encodage réponses Es'!BK16="","",'Encodage réponses Es'!BK16)))</f>
        <v/>
      </c>
      <c r="CY18" s="83" t="str">
        <f>IF(OR(E18="a",E18="A"),E18,IF(AND('Encodage réponses Es'!$CO16="!",'Encodage réponses Es'!BL16=""),"!",IF('Encodage réponses Es'!BL16="","",'Encodage réponses Es'!BL16)))</f>
        <v/>
      </c>
      <c r="CZ18" s="83" t="str">
        <f>IF(OR(E18="a",E18="A"),E18,IF(AND('Encodage réponses Es'!$CO16="!",'Encodage réponses Es'!BM16=""),"!",IF('Encodage réponses Es'!BM16="","",'Encodage réponses Es'!BM16)))</f>
        <v/>
      </c>
      <c r="DA18" s="83" t="str">
        <f>IF(OR(E18="a",E18="A"),E18,IF(AND('Encodage réponses Es'!$CO16="!",'Encodage réponses Es'!BY16=""),"!",IF('Encodage réponses Es'!BY16="","",'Encodage réponses Es'!BY16)))</f>
        <v/>
      </c>
      <c r="DB18" s="83" t="str">
        <f>IF(OR(E18="a",E18="A"),E18,IF(AND('Encodage réponses Es'!$CO16="!",'Encodage réponses Es'!BZ16=""),"!",IF('Encodage réponses Es'!BZ16="","",'Encodage réponses Es'!BZ16)))</f>
        <v/>
      </c>
      <c r="DC18" s="83" t="str">
        <f>IF(OR(E18="a",E18="A"),E18,IF(AND('Encodage réponses Es'!$CO16="!",'Encodage réponses Es'!CA16=""),"!",IF('Encodage réponses Es'!CA16="","",'Encodage réponses Es'!CA16)))</f>
        <v/>
      </c>
      <c r="DD18" s="83" t="str">
        <f>IF(OR(E18="a",E18="A"),E18,IF(AND('Encodage réponses Es'!$CO16="!",'Encodage réponses Es'!CB16=""),"!",IF('Encodage réponses Es'!CB16="","",'Encodage réponses Es'!CB16)))</f>
        <v/>
      </c>
      <c r="DE18" s="83" t="str">
        <f>IF(OR(E18="a",E18="A"),E18,IF(AND('Encodage réponses Es'!$CO16="!",'Encodage réponses Es'!CC16=""),"!",IF('Encodage réponses Es'!CC16="","",'Encodage réponses Es'!CC16)))</f>
        <v/>
      </c>
      <c r="DF18" s="83" t="str">
        <f>IF(OR(E18="a",E18="A"),E18,IF(AND('Encodage réponses Es'!$CO16="!",'Encodage réponses Es'!CK16=""),"!",IF('Encodage réponses Es'!CK16="","",'Encodage réponses Es'!CK16)))</f>
        <v/>
      </c>
      <c r="DG18" s="83" t="str">
        <f>IF(OR(E18="a",E18="A"),E18,IF(AND('Encodage réponses Es'!$CO16="!",'Encodage réponses Es'!CL16=""),"!",IF('Encodage réponses Es'!CL16="","",'Encodage réponses Es'!CL16)))</f>
        <v/>
      </c>
      <c r="DH18" s="83" t="str">
        <f>IF(OR(E18="a",E18="A"),E18,IF(AND('Encodage réponses Es'!$CO16="!",'Encodage réponses Es'!CM16=""),"!",IF('Encodage réponses Es'!CM16="","",'Encodage réponses Es'!CM16)))</f>
        <v/>
      </c>
      <c r="DI18" s="119" t="str">
        <f>IF(OR(E18="a",E18="A"),E18,IF(AND('Encodage réponses Es'!$CO16="!",'Encodage réponses Es'!CN16=""),"!",IF('Encodage réponses Es'!CN16="","",'Encodage réponses Es'!CN16)))</f>
        <v/>
      </c>
      <c r="DJ18" s="539" t="str">
        <f t="shared" si="16"/>
        <v/>
      </c>
      <c r="DK18" s="540"/>
      <c r="DL18" s="97" t="str">
        <f>IF(OR(E18="a",E18="A"),E18,IF(AND('Encodage réponses Es'!$CO16="!",'Encodage réponses Es'!BG16=""),"!",IF('Encodage réponses Es'!BG16="","",'Encodage réponses Es'!BG16)))</f>
        <v/>
      </c>
      <c r="DM18" s="119" t="str">
        <f>IF(OR(E18="a",E18="A"),E18,IF(AND('Encodage réponses Es'!$CO16="!",'Encodage réponses Es'!BH16=""),"!",IF('Encodage réponses Es'!BH16="","",'Encodage réponses Es'!BH16)))</f>
        <v/>
      </c>
      <c r="DN18" s="539" t="str">
        <f t="shared" si="17"/>
        <v/>
      </c>
      <c r="DO18" s="540"/>
      <c r="DP18" s="381" t="str">
        <f>IF(OR(E18="a",E18="A"),E18,IF(AND('Encodage réponses Es'!$CO16="!",'Encodage réponses Es'!CD16=""),"!",IF('Encodage réponses Es'!CD16="","",'Encodage réponses Es'!CD16)))</f>
        <v/>
      </c>
      <c r="DQ18" s="539" t="str">
        <f t="shared" si="18"/>
        <v/>
      </c>
      <c r="DR18" s="540"/>
    </row>
    <row r="19" spans="1:122" ht="11.25" customHeight="1" x14ac:dyDescent="0.25">
      <c r="A19" s="516"/>
      <c r="B19" s="517"/>
      <c r="C19" s="11">
        <v>15</v>
      </c>
      <c r="D19" s="11" t="str">
        <f>IF('Encodage réponses Es'!F17=0,"",'Encodage réponses Es'!F17)</f>
        <v/>
      </c>
      <c r="E19" s="57" t="str">
        <f>IF('Encodage réponses Es'!J17="","",'Encodage réponses Es'!J17)</f>
        <v/>
      </c>
      <c r="F19" s="84" t="str">
        <f t="shared" si="2"/>
        <v/>
      </c>
      <c r="G19" s="54" t="str">
        <f t="shared" si="3"/>
        <v/>
      </c>
      <c r="H19" s="90"/>
      <c r="I19" s="84" t="str">
        <f t="shared" si="4"/>
        <v/>
      </c>
      <c r="J19" s="54" t="str">
        <f t="shared" si="5"/>
        <v/>
      </c>
      <c r="K19" s="126"/>
      <c r="L19" s="84" t="str">
        <f t="shared" si="0"/>
        <v/>
      </c>
      <c r="M19" s="54" t="str">
        <f t="shared" si="1"/>
        <v/>
      </c>
      <c r="N19" s="126"/>
      <c r="O19" s="84" t="str">
        <f>IF(OR(E19="a",E19="A"),E19,IF(AND('Encodage réponses Es'!$CO17="!",'Encodage réponses Es'!L17=""),"!",IF('Encodage réponses Es'!L17="","",'Encodage réponses Es'!L17)))</f>
        <v/>
      </c>
      <c r="P19" s="108" t="str">
        <f>IF(OR(E19="a",E19="A"),E19,IF(AND('Encodage réponses Es'!$CO17="!",'Encodage réponses Es'!M17=""),"!",IF('Encodage réponses Es'!M17="","",'Encodage réponses Es'!M17)))</f>
        <v/>
      </c>
      <c r="Q19" s="108" t="str">
        <f>IF(OR(E19="a",E19="A"),E19,IF(AND('Encodage réponses Es'!$CO17="!",'Encodage réponses Es'!N17=""),"!",IF('Encodage réponses Es'!N17="","",'Encodage réponses Es'!N17)))</f>
        <v/>
      </c>
      <c r="R19" s="108" t="str">
        <f>IF(OR(E19="a",E19="A"),E19,IF(AND('Encodage réponses Es'!$CO17="!",'Encodage réponses Es'!O17=""),"!",IF('Encodage réponses Es'!O17="","",'Encodage réponses Es'!O17)))</f>
        <v/>
      </c>
      <c r="S19" s="108" t="str">
        <f>IF(OR(E19="a",E19="A"),E19,IF(AND('Encodage réponses Es'!$CO17="!",'Encodage réponses Es'!R17=""),"!",IF('Encodage réponses Es'!R17="","",'Encodage réponses Es'!R17)))</f>
        <v/>
      </c>
      <c r="T19" s="108" t="str">
        <f>IF(OR(E19="a",E19="A"),E19,IF(AND('Encodage réponses Es'!$CO17="!",'Encodage réponses Es'!U17=""),"!",IF('Encodage réponses Es'!U17="","",'Encodage réponses Es'!U17)))</f>
        <v/>
      </c>
      <c r="U19" s="109" t="str">
        <f>IF(OR(E19="a",E19="A"),E19,IF(AND('Encodage réponses Es'!$CO17="!",'Encodage réponses Es'!X17=""),"!",IF('Encodage réponses Es'!X17="","",'Encodage réponses Es'!X17)))</f>
        <v/>
      </c>
      <c r="V19" s="595" t="str">
        <f t="shared" si="6"/>
        <v/>
      </c>
      <c r="W19" s="588"/>
      <c r="X19" s="84" t="str">
        <f>IF(OR(E19="a",E19="A"),E19,IF(AND('Encodage réponses Es'!$CO17="!",'Encodage réponses Es'!AE17=""),"!",IF('Encodage réponses Es'!AE17="","",'Encodage réponses Es'!AE17)))</f>
        <v/>
      </c>
      <c r="Y19" s="108" t="str">
        <f>IF(OR(E19="a",E19="A"),E19,IF(AND('Encodage réponses Es'!$CO17="!",'Encodage réponses Es'!AJ17=""),"!",IF('Encodage réponses Es'!AJ17="","",'Encodage réponses Es'!AJ17)))</f>
        <v/>
      </c>
      <c r="Z19" s="108" t="str">
        <f>IF(OR(E19="a",E19="A"),E19,IF(AND('Encodage réponses Es'!$CO17="!",'Encodage réponses Es'!AN17=""),"!",IF('Encodage réponses Es'!AN17="","",'Encodage réponses Es'!AN17)))</f>
        <v/>
      </c>
      <c r="AA19" s="108" t="str">
        <f>IF(OR(E19="a",E19="A"),E19,IF(AND('Encodage réponses Es'!$CO17="!",'Encodage réponses Es'!AS17=""),"!",IF('Encodage réponses Es'!AS17="","",'Encodage réponses Es'!AS17)))</f>
        <v/>
      </c>
      <c r="AB19" s="108" t="str">
        <f>IF(OR(E19="a",E19="A"),E19,IF(AND('Encodage réponses Es'!$CO17="!",'Encodage réponses Es'!AZ17=""),"!",IF('Encodage réponses Es'!AZ17="","",'Encodage réponses Es'!AZ17)))</f>
        <v/>
      </c>
      <c r="AC19" s="109" t="str">
        <f>IF(OR(E19="a",E19="A"),E19,IF(AND('Encodage réponses Es'!$CO17="!",'Encodage réponses Es'!BA17=""),"!",IF('Encodage réponses Es'!BA17="","",'Encodage réponses Es'!BA17)))</f>
        <v/>
      </c>
      <c r="AD19" s="573" t="str">
        <f t="shared" si="7"/>
        <v/>
      </c>
      <c r="AE19" s="588"/>
      <c r="AF19" s="97" t="str">
        <f>IF(OR(E19="a",E19="A"),E19,IF(AND('Encodage réponses Es'!$CO17="!",'Encodage réponses Es'!P17=""),"!",IF('Encodage réponses Es'!P17="","",'Encodage réponses Es'!P17)))</f>
        <v/>
      </c>
      <c r="AG19" s="83" t="str">
        <f>IF(OR(E19="a",E19="A"),E19,IF(AND('Encodage réponses Es'!$CO17="!",'Encodage réponses Es'!Q17=""),"!",IF('Encodage réponses Es'!Q17="","",'Encodage réponses Es'!Q17)))</f>
        <v/>
      </c>
      <c r="AH19" s="83" t="str">
        <f>IF(OR(E19="a",E19="A"),E19,IF(AND('Encodage réponses Es'!$CO17="!",'Encodage réponses Es'!AO17=""),"!",IF('Encodage réponses Es'!AO17="","",'Encodage réponses Es'!AO17)))</f>
        <v/>
      </c>
      <c r="AI19" s="83" t="str">
        <f>IF(OR(E19="a",E19="A"),E19,IF(AND('Encodage réponses Es'!$CO17="!",'Encodage réponses Es'!AP17=""),"!",IF('Encodage réponses Es'!AP17="","",'Encodage réponses Es'!AP17)))</f>
        <v/>
      </c>
      <c r="AJ19" s="83" t="str">
        <f>IF(OR(E19="a",E19="A"),E19,IF(AND('Encodage réponses Es'!$CO17="!",'Encodage réponses Es'!AQ17=""),"!",IF('Encodage réponses Es'!AQ17="","",'Encodage réponses Es'!AQ17)))</f>
        <v/>
      </c>
      <c r="AK19" s="95" t="str">
        <f>IF(OR(E19="a",E19="A"),E19,IF(AND('Encodage réponses Es'!$CO17="!",'Encodage réponses Es'!AR17=""),"!",IF('Encodage réponses Es'!AR17="","",'Encodage réponses Es'!AR17)))</f>
        <v/>
      </c>
      <c r="AL19" s="539" t="str">
        <f t="shared" si="8"/>
        <v/>
      </c>
      <c r="AM19" s="540"/>
      <c r="AN19" s="97" t="str">
        <f>IF(OR(E19="a",E19="A"),E19,IF(AND('Encodage réponses Es'!$CO17="!",'Encodage réponses Es'!S17=""),"!",IF('Encodage réponses Es'!S17="","",'Encodage réponses Es'!S17)))</f>
        <v/>
      </c>
      <c r="AO19" s="83" t="str">
        <f>IF(OR(E19="a",E19="A"),E19,IF(AND('Encodage réponses Es'!$CO17="!",'Encodage réponses Es'!T17=""),"!",IF('Encodage réponses Es'!T17="","",'Encodage réponses Es'!T17)))</f>
        <v/>
      </c>
      <c r="AP19" s="83" t="str">
        <f>IF(OR(E19="a",E19="A"),E19,IF(AND('Encodage réponses Es'!$CO17="!",'Encodage réponses Es'!Z17=""),"!",IF('Encodage réponses Es'!Z17="","",'Encodage réponses Es'!Z17)))</f>
        <v/>
      </c>
      <c r="AQ19" s="83" t="str">
        <f>IF(OR(E19="a",E19="A"),E19,IF(AND('Encodage réponses Es'!$CO17="!",'Encodage réponses Es'!AA17=""),"!",IF('Encodage réponses Es'!AA17="","",'Encodage réponses Es'!AA17)))</f>
        <v/>
      </c>
      <c r="AR19" s="83" t="str">
        <f>IF(OR(E19="a",E19="A"),E19,IF(AND('Encodage réponses Es'!$CO17="!",'Encodage réponses Es'!AB17=""),"!",IF('Encodage réponses Es'!AB17="","",'Encodage réponses Es'!AB17)))</f>
        <v/>
      </c>
      <c r="AS19" s="83" t="str">
        <f>IF(OR(E19="a",E19="A"),E19,IF(AND('Encodage réponses Es'!$CO17="!",'Encodage réponses Es'!AC17=""),"!",IF('Encodage réponses Es'!AC17="","",'Encodage réponses Es'!AC17)))</f>
        <v/>
      </c>
      <c r="AT19" s="83" t="str">
        <f>IF(OR(E19="a",E19="A"),E19,IF(AND('Encodage réponses Es'!$CO17="!",'Encodage réponses Es'!AD17=""),"!",IF('Encodage réponses Es'!AD17="","",'Encodage réponses Es'!AD17)))</f>
        <v/>
      </c>
      <c r="AU19" s="119" t="str">
        <f>IF(OR(E19="a",E19="A"),E19,IF(AND('Encodage réponses Es'!$CO17="!",'Encodage réponses Es'!AF17=""),"!",IF('Encodage réponses Es'!AF17="","",'Encodage réponses Es'!AF17)))</f>
        <v/>
      </c>
      <c r="AV19" s="573" t="str">
        <f t="shared" si="9"/>
        <v/>
      </c>
      <c r="AW19" s="588"/>
      <c r="AX19" s="97" t="str">
        <f>IF(OR(E19="a",E19="A"),E19,IF(AND('Encodage réponses Es'!$CO17="!",'Encodage réponses Es'!AK17=""),"!",IF('Encodage réponses Es'!AK17="","",'Encodage réponses Es'!AK17)))</f>
        <v/>
      </c>
      <c r="AY19" s="83" t="str">
        <f>IF(OR(E19="a",E19="A"),E19,IF(AND('Encodage réponses Es'!$CO17="!",'Encodage réponses Es'!AM17=""),"!",IF('Encodage réponses Es'!AM17="","",'Encodage réponses Es'!AM17)))</f>
        <v/>
      </c>
      <c r="AZ19" s="83" t="str">
        <f>IF(OR(E19="a",E19="A"),E19,IF(AND('Encodage réponses Es'!$CO17="!",'Encodage réponses Es'!AT17=""),"!",IF('Encodage réponses Es'!AT17="","",'Encodage réponses Es'!AT17)))</f>
        <v/>
      </c>
      <c r="BA19" s="83" t="str">
        <f>IF(OR(E19="a",E19="A"),E19,IF(AND('Encodage réponses Es'!$CO17="!",'Encodage réponses Es'!AU17=""),"!",IF('Encodage réponses Es'!AU17="","",'Encodage réponses Es'!AU17)))</f>
        <v/>
      </c>
      <c r="BB19" s="83" t="str">
        <f>IF(OR(E19="a",E19="A"),E19,IF(AND('Encodage réponses Es'!$CO17="!",'Encodage réponses Es'!AV17=""),"!",IF('Encodage réponses Es'!AV17="","",'Encodage réponses Es'!AV17)))</f>
        <v/>
      </c>
      <c r="BC19" s="83" t="str">
        <f>IF(OR(E19="a",E19="A"),E19,IF(AND('Encodage réponses Es'!$CO17="!",'Encodage réponses Es'!AW17=""),"!",IF('Encodage réponses Es'!AW17="","",'Encodage réponses Es'!AW17)))</f>
        <v/>
      </c>
      <c r="BD19" s="83" t="str">
        <f>IF(OR(E19="a",E19="A"),E19,IF(AND('Encodage réponses Es'!$CO17="!",'Encodage réponses Es'!AX17=""),"!",IF('Encodage réponses Es'!AX17="","",'Encodage réponses Es'!AX17)))</f>
        <v/>
      </c>
      <c r="BE19" s="83" t="str">
        <f>IF(OR(E19="a",E19="A"),E19,IF(AND('Encodage réponses Es'!$CO17="!",'Encodage réponses Es'!AY17=""),"!",IF('Encodage réponses Es'!AY17="","",'Encodage réponses Es'!AY17)))</f>
        <v/>
      </c>
      <c r="BF19" s="83" t="str">
        <f>IF(OR(E19="a",E19="A"),E19,IF(AND('Encodage réponses Es'!$CO17="!",'Encodage réponses Es'!BB17=""),"!",IF('Encodage réponses Es'!BB17="","",'Encodage réponses Es'!BB17)))</f>
        <v/>
      </c>
      <c r="BG19" s="119" t="str">
        <f>IF(OR(E19="a",E19="A"),E19,IF(AND('Encodage réponses Es'!$CO17="!",'Encodage réponses Es'!BC17=""),"!",IF('Encodage réponses Es'!BC17="","",'Encodage réponses Es'!BC17)))</f>
        <v/>
      </c>
      <c r="BH19" s="539" t="str">
        <f t="shared" si="10"/>
        <v/>
      </c>
      <c r="BI19" s="540"/>
      <c r="BJ19" s="97" t="str">
        <f>IF(OR(E19="a",E19="A"),E19,IF(AND('Encodage réponses Es'!$CO17="!",'Encodage réponses Es'!V17=""),"!",IF('Encodage réponses Es'!V17="","",'Encodage réponses Es'!V17)))</f>
        <v/>
      </c>
      <c r="BK19" s="83" t="str">
        <f>IF(OR(E19="a",E19="A"),E19,IF(AND('Encodage réponses Es'!$CO17="!",'Encodage réponses Es'!W17=""),"!",IF('Encodage réponses Es'!W17="","",'Encodage réponses Es'!W17)))</f>
        <v/>
      </c>
      <c r="BL19" s="83" t="str">
        <f>IF(OR(E19="a",E19="A"),E19,IF(AND('Encodage réponses Es'!$CO17="!",'Encodage réponses Es'!Y17=""),"!",IF('Encodage réponses Es'!Y17="","",'Encodage réponses Es'!Y17)))</f>
        <v/>
      </c>
      <c r="BM19" s="83" t="str">
        <f>IF(OR(E19="a",E19="A"),E19,IF(AND('Encodage réponses Es'!$CO17="!",'Encodage réponses Es'!AG17=""),"!",IF('Encodage réponses Es'!AG17="","",'Encodage réponses Es'!AG17)))</f>
        <v/>
      </c>
      <c r="BN19" s="83" t="str">
        <f>IF(OR(E19="a",E19="A"),E19,IF(AND('Encodage réponses Es'!$CO17="!",'Encodage réponses Es'!AH17=""),"!",IF('Encodage réponses Es'!AH17="","",'Encodage réponses Es'!AH17)))</f>
        <v/>
      </c>
      <c r="BO19" s="83" t="str">
        <f>IF(OR(E19="a",E19="A"),E19,IF(AND('Encodage réponses Es'!$CO17="!",'Encodage réponses Es'!AI17=""),"!",IF('Encodage réponses Es'!AI17="","",'Encodage réponses Es'!AI17)))</f>
        <v/>
      </c>
      <c r="BP19" s="119" t="str">
        <f>IF(OR(E19="a",E19="A"),E19,IF(AND('Encodage réponses Es'!$CO17="!",'Encodage réponses Es'!AL17=""),"!",IF('Encodage réponses Es'!AL17="","",'Encodage réponses Es'!AL17)))</f>
        <v/>
      </c>
      <c r="BQ19" s="573" t="str">
        <f t="shared" si="11"/>
        <v/>
      </c>
      <c r="BR19" s="574"/>
      <c r="BS19" s="93"/>
      <c r="BT19" s="84" t="str">
        <f>IF(OR(E19="a",E19="A"),E19,IF(AND('Encodage réponses Es'!$CO17="!",'Encodage réponses Es'!BD17=""),"!",IF('Encodage réponses Es'!BD17="","",'Encodage réponses Es'!BD17)))</f>
        <v/>
      </c>
      <c r="BU19" s="108" t="str">
        <f>IF(OR(E19="a",E19="A"),E19,IF(AND('Encodage réponses Es'!$CO17="!",'Encodage réponses Es'!BE17=""),"!",IF('Encodage réponses Es'!BE17="","",'Encodage réponses Es'!BE17)))</f>
        <v/>
      </c>
      <c r="BV19" s="109" t="str">
        <f>IF(OR(E19="a",E19="A"),E19,IF(AND('Encodage réponses Es'!$CO17="!",'Encodage réponses Es'!BF17=""),"!",IF('Encodage réponses Es'!BF17="","",'Encodage réponses Es'!BF17)))</f>
        <v/>
      </c>
      <c r="BW19" s="539" t="str">
        <f t="shared" si="12"/>
        <v/>
      </c>
      <c r="BX19" s="540"/>
      <c r="BY19" s="97" t="str">
        <f>IF(OR(E19="a",E19="A"),E19,IF(AND('Encodage réponses Es'!$CO17="!",'Encodage réponses Es'!BN17=""),"!",IF('Encodage réponses Es'!BN17="","",'Encodage réponses Es'!BN17)))</f>
        <v/>
      </c>
      <c r="BZ19" s="119" t="str">
        <f>IF(OR(E19="a",E19="A"),E19,IF(AND('Encodage réponses Es'!$CO17="!",'Encodage réponses Es'!BP17=""),"!",IF('Encodage réponses Es'!BP17="","",'Encodage réponses Es'!BP17)))</f>
        <v/>
      </c>
      <c r="CA19" s="573" t="str">
        <f t="shared" si="13"/>
        <v/>
      </c>
      <c r="CB19" s="574"/>
      <c r="CC19" s="185" t="str">
        <f>IF(OR(E19="a",E19="A"),E19,IF(AND('Encodage réponses Es'!$CO17="!",'Encodage réponses Es'!BO17=""),"!",IF('Encodage réponses Es'!BO17="","",'Encodage réponses Es'!BO17)))</f>
        <v/>
      </c>
      <c r="CD19" s="83" t="str">
        <f>IF(OR(E19="a",E19="A"),E19,IF(AND('Encodage réponses Es'!$CO17="!",'Encodage réponses Es'!BV17=""),"!",IF('Encodage réponses Es'!BV17="","",'Encodage réponses Es'!BV17)))</f>
        <v/>
      </c>
      <c r="CE19" s="83" t="str">
        <f>IF(OR(E19="a",E19="A"),E19,IF(AND('Encodage réponses Es'!$CO17="!",'Encodage réponses Es'!CE17=""),"!",IF('Encodage réponses Es'!CE17="","",'Encodage réponses Es'!CE17)))</f>
        <v/>
      </c>
      <c r="CF19" s="83" t="str">
        <f>IF(OR(E19="a",E19="A"),E19,IF(AND('Encodage réponses Es'!$CO17="!",'Encodage réponses Es'!CF17=""),"!",IF('Encodage réponses Es'!CF17="","",'Encodage réponses Es'!CF17)))</f>
        <v/>
      </c>
      <c r="CG19" s="83" t="str">
        <f>IF(OR(E19="a",E19="A"),E19,IF(AND('Encodage réponses Es'!$CO17="!",'Encodage réponses Es'!CG17=""),"!",IF('Encodage réponses Es'!CG17="","",'Encodage réponses Es'!CG17)))</f>
        <v/>
      </c>
      <c r="CH19" s="83" t="str">
        <f>IF(OR(E19="a",E19="A"),E19,IF(AND('Encodage réponses Es'!$CO17="!",'Encodage réponses Es'!CH17=""),"!",IF('Encodage réponses Es'!CH17="","",'Encodage réponses Es'!CH17)))</f>
        <v/>
      </c>
      <c r="CI19" s="83" t="str">
        <f>IF(OR(E19="a",E19="A"),E19,IF(AND('Encodage réponses Es'!$CO17="!",'Encodage réponses Es'!CI17=""),"!",IF('Encodage réponses Es'!CI17="","",'Encodage réponses Es'!CI17)))</f>
        <v/>
      </c>
      <c r="CJ19" s="119" t="str">
        <f>IF(OR(E19="a",E19="A"),E19,IF(AND('Encodage réponses Es'!$CO17="!",'Encodage réponses Es'!CJ17=""),"!",IF('Encodage réponses Es'!CJ17="","",'Encodage réponses Es'!CJ17)))</f>
        <v/>
      </c>
      <c r="CK19" s="539" t="str">
        <f t="shared" si="14"/>
        <v/>
      </c>
      <c r="CL19" s="540"/>
      <c r="CM19" s="97" t="str">
        <f>IF(OR(E19="a",E19="A"),E19,IF(AND('Encodage réponses Es'!$CO17="!",'Encodage réponses Es'!BQ17=""),"!",IF('Encodage réponses Es'!BQ17="","",'Encodage réponses Es'!BQ17)))</f>
        <v/>
      </c>
      <c r="CN19" s="83" t="str">
        <f>IF(OR(E19="a",E19="A"),E19,IF(AND('Encodage réponses Es'!$CO17="!",'Encodage réponses Es'!BR17=""),"!",IF('Encodage réponses Es'!BR17="","",'Encodage réponses Es'!BR17)))</f>
        <v/>
      </c>
      <c r="CO19" s="83" t="str">
        <f>IF(OR(E19="a",E19="A"),E19,IF(AND('Encodage réponses Es'!$CO17="!",'Encodage réponses Es'!BS17=""),"!",IF('Encodage réponses Es'!BS17="","",'Encodage réponses Es'!BS17)))</f>
        <v/>
      </c>
      <c r="CP19" s="83" t="str">
        <f>IF(OR(E19="a",E19="A"),E19,IF(AND('Encodage réponses Es'!$CO17="!",'Encodage réponses Es'!BT17=""),"!",IF('Encodage réponses Es'!BT17="","",'Encodage réponses Es'!BT17)))</f>
        <v/>
      </c>
      <c r="CQ19" s="83" t="str">
        <f>IF(OR(E19="a",E19="A"),E19,IF(AND('Encodage réponses Es'!$CO17="!",'Encodage réponses Es'!BU17=""),"!",IF('Encodage réponses Es'!BU17="","",'Encodage réponses Es'!BU17)))</f>
        <v/>
      </c>
      <c r="CR19" s="83" t="str">
        <f>IF(OR(E19="a",E19="A"),E19,IF(AND('Encodage réponses Es'!$CO17="!",'Encodage réponses Es'!BW17=""),"!",IF('Encodage réponses Es'!BW17="","",'Encodage réponses Es'!BW17)))</f>
        <v/>
      </c>
      <c r="CS19" s="119" t="str">
        <f>IF(OR(E19="a",E19="A"),E19,IF(AND('Encodage réponses Es'!$CO17="!",'Encodage réponses Es'!BX17=""),"!",IF('Encodage réponses Es'!BX17="","",'Encodage réponses Es'!BX17)))</f>
        <v/>
      </c>
      <c r="CT19" s="539" t="str">
        <f t="shared" si="15"/>
        <v/>
      </c>
      <c r="CU19" s="540"/>
      <c r="CV19" s="97" t="str">
        <f>IF(OR(AG19="a",AG19="A"),AG19,IF(AND('Encodage réponses Es'!$CO17="!",'Encodage réponses Es'!BI17=""),"!",IF('Encodage réponses Es'!BI17="","",'Encodage réponses Es'!BI17)))</f>
        <v/>
      </c>
      <c r="CW19" s="83" t="str">
        <f>IF(OR(E19="a",E19="A"),E19,IF(AND('Encodage réponses Es'!$CO17="!",'Encodage réponses Es'!BJ17=""),"!",IF('Encodage réponses Es'!BJ17="","",'Encodage réponses Es'!BJ17)))</f>
        <v/>
      </c>
      <c r="CX19" s="83" t="str">
        <f>IF(OR(E19="a",E19="A"),E19,IF(AND('Encodage réponses Es'!$CO17="!",'Encodage réponses Es'!BK17=""),"!",IF('Encodage réponses Es'!BK17="","",'Encodage réponses Es'!BK17)))</f>
        <v/>
      </c>
      <c r="CY19" s="83" t="str">
        <f>IF(OR(E19="a",E19="A"),E19,IF(AND('Encodage réponses Es'!$CO17="!",'Encodage réponses Es'!BL17=""),"!",IF('Encodage réponses Es'!BL17="","",'Encodage réponses Es'!BL17)))</f>
        <v/>
      </c>
      <c r="CZ19" s="83" t="str">
        <f>IF(OR(E19="a",E19="A"),E19,IF(AND('Encodage réponses Es'!$CO17="!",'Encodage réponses Es'!BM17=""),"!",IF('Encodage réponses Es'!BM17="","",'Encodage réponses Es'!BM17)))</f>
        <v/>
      </c>
      <c r="DA19" s="83" t="str">
        <f>IF(OR(E19="a",E19="A"),E19,IF(AND('Encodage réponses Es'!$CO17="!",'Encodage réponses Es'!BY17=""),"!",IF('Encodage réponses Es'!BY17="","",'Encodage réponses Es'!BY17)))</f>
        <v/>
      </c>
      <c r="DB19" s="83" t="str">
        <f>IF(OR(E19="a",E19="A"),E19,IF(AND('Encodage réponses Es'!$CO17="!",'Encodage réponses Es'!BZ17=""),"!",IF('Encodage réponses Es'!BZ17="","",'Encodage réponses Es'!BZ17)))</f>
        <v/>
      </c>
      <c r="DC19" s="83" t="str">
        <f>IF(OR(E19="a",E19="A"),E19,IF(AND('Encodage réponses Es'!$CO17="!",'Encodage réponses Es'!CA17=""),"!",IF('Encodage réponses Es'!CA17="","",'Encodage réponses Es'!CA17)))</f>
        <v/>
      </c>
      <c r="DD19" s="83" t="str">
        <f>IF(OR(E19="a",E19="A"),E19,IF(AND('Encodage réponses Es'!$CO17="!",'Encodage réponses Es'!CB17=""),"!",IF('Encodage réponses Es'!CB17="","",'Encodage réponses Es'!CB17)))</f>
        <v/>
      </c>
      <c r="DE19" s="83" t="str">
        <f>IF(OR(E19="a",E19="A"),E19,IF(AND('Encodage réponses Es'!$CO17="!",'Encodage réponses Es'!CC17=""),"!",IF('Encodage réponses Es'!CC17="","",'Encodage réponses Es'!CC17)))</f>
        <v/>
      </c>
      <c r="DF19" s="83" t="str">
        <f>IF(OR(E19="a",E19="A"),E19,IF(AND('Encodage réponses Es'!$CO17="!",'Encodage réponses Es'!CK17=""),"!",IF('Encodage réponses Es'!CK17="","",'Encodage réponses Es'!CK17)))</f>
        <v/>
      </c>
      <c r="DG19" s="83" t="str">
        <f>IF(OR(E19="a",E19="A"),E19,IF(AND('Encodage réponses Es'!$CO17="!",'Encodage réponses Es'!CL17=""),"!",IF('Encodage réponses Es'!CL17="","",'Encodage réponses Es'!CL17)))</f>
        <v/>
      </c>
      <c r="DH19" s="83" t="str">
        <f>IF(OR(E19="a",E19="A"),E19,IF(AND('Encodage réponses Es'!$CO17="!",'Encodage réponses Es'!CM17=""),"!",IF('Encodage réponses Es'!CM17="","",'Encodage réponses Es'!CM17)))</f>
        <v/>
      </c>
      <c r="DI19" s="119" t="str">
        <f>IF(OR(E19="a",E19="A"),E19,IF(AND('Encodage réponses Es'!$CO17="!",'Encodage réponses Es'!CN17=""),"!",IF('Encodage réponses Es'!CN17="","",'Encodage réponses Es'!CN17)))</f>
        <v/>
      </c>
      <c r="DJ19" s="539" t="str">
        <f t="shared" si="16"/>
        <v/>
      </c>
      <c r="DK19" s="540"/>
      <c r="DL19" s="97" t="str">
        <f>IF(OR(E19="a",E19="A"),E19,IF(AND('Encodage réponses Es'!$CO17="!",'Encodage réponses Es'!BG17=""),"!",IF('Encodage réponses Es'!BG17="","",'Encodage réponses Es'!BG17)))</f>
        <v/>
      </c>
      <c r="DM19" s="119" t="str">
        <f>IF(OR(E19="a",E19="A"),E19,IF(AND('Encodage réponses Es'!$CO17="!",'Encodage réponses Es'!BH17=""),"!",IF('Encodage réponses Es'!BH17="","",'Encodage réponses Es'!BH17)))</f>
        <v/>
      </c>
      <c r="DN19" s="539" t="str">
        <f t="shared" si="17"/>
        <v/>
      </c>
      <c r="DO19" s="540"/>
      <c r="DP19" s="381" t="str">
        <f>IF(OR(E19="a",E19="A"),E19,IF(AND('Encodage réponses Es'!$CO17="!",'Encodage réponses Es'!CD17=""),"!",IF('Encodage réponses Es'!CD17="","",'Encodage réponses Es'!CD17)))</f>
        <v/>
      </c>
      <c r="DQ19" s="539" t="str">
        <f t="shared" si="18"/>
        <v/>
      </c>
      <c r="DR19" s="540"/>
    </row>
    <row r="20" spans="1:122" ht="11.25" customHeight="1" x14ac:dyDescent="0.25">
      <c r="A20" s="516"/>
      <c r="B20" s="517"/>
      <c r="C20" s="11">
        <v>16</v>
      </c>
      <c r="D20" s="11" t="str">
        <f>IF('Encodage réponses Es'!F18=0,"",'Encodage réponses Es'!F18)</f>
        <v/>
      </c>
      <c r="E20" s="57" t="str">
        <f>IF('Encodage réponses Es'!J18="","",'Encodage réponses Es'!J18)</f>
        <v/>
      </c>
      <c r="F20" s="84" t="str">
        <f t="shared" si="2"/>
        <v/>
      </c>
      <c r="G20" s="54" t="str">
        <f t="shared" si="3"/>
        <v/>
      </c>
      <c r="H20" s="90"/>
      <c r="I20" s="84" t="str">
        <f t="shared" si="4"/>
        <v/>
      </c>
      <c r="J20" s="54" t="str">
        <f t="shared" si="5"/>
        <v/>
      </c>
      <c r="K20" s="126"/>
      <c r="L20" s="84" t="str">
        <f t="shared" si="0"/>
        <v/>
      </c>
      <c r="M20" s="54" t="str">
        <f t="shared" si="1"/>
        <v/>
      </c>
      <c r="N20" s="126"/>
      <c r="O20" s="84" t="str">
        <f>IF(OR(E20="a",E20="A"),E20,IF(AND('Encodage réponses Es'!$CO18="!",'Encodage réponses Es'!L18=""),"!",IF('Encodage réponses Es'!L18="","",'Encodage réponses Es'!L18)))</f>
        <v/>
      </c>
      <c r="P20" s="108" t="str">
        <f>IF(OR(E20="a",E20="A"),E20,IF(AND('Encodage réponses Es'!$CO18="!",'Encodage réponses Es'!M18=""),"!",IF('Encodage réponses Es'!M18="","",'Encodage réponses Es'!M18)))</f>
        <v/>
      </c>
      <c r="Q20" s="108" t="str">
        <f>IF(OR(E20="a",E20="A"),E20,IF(AND('Encodage réponses Es'!$CO18="!",'Encodage réponses Es'!N18=""),"!",IF('Encodage réponses Es'!N18="","",'Encodage réponses Es'!N18)))</f>
        <v/>
      </c>
      <c r="R20" s="108" t="str">
        <f>IF(OR(E20="a",E20="A"),E20,IF(AND('Encodage réponses Es'!$CO18="!",'Encodage réponses Es'!O18=""),"!",IF('Encodage réponses Es'!O18="","",'Encodage réponses Es'!O18)))</f>
        <v/>
      </c>
      <c r="S20" s="108" t="str">
        <f>IF(OR(E20="a",E20="A"),E20,IF(AND('Encodage réponses Es'!$CO18="!",'Encodage réponses Es'!R18=""),"!",IF('Encodage réponses Es'!R18="","",'Encodage réponses Es'!R18)))</f>
        <v/>
      </c>
      <c r="T20" s="108" t="str">
        <f>IF(OR(E20="a",E20="A"),E20,IF(AND('Encodage réponses Es'!$CO18="!",'Encodage réponses Es'!U18=""),"!",IF('Encodage réponses Es'!U18="","",'Encodage réponses Es'!U18)))</f>
        <v/>
      </c>
      <c r="U20" s="109" t="str">
        <f>IF(OR(E20="a",E20="A"),E20,IF(AND('Encodage réponses Es'!$CO18="!",'Encodage réponses Es'!X18=""),"!",IF('Encodage réponses Es'!X18="","",'Encodage réponses Es'!X18)))</f>
        <v/>
      </c>
      <c r="V20" s="595" t="str">
        <f t="shared" si="6"/>
        <v/>
      </c>
      <c r="W20" s="588"/>
      <c r="X20" s="84" t="str">
        <f>IF(OR(E20="a",E20="A"),E20,IF(AND('Encodage réponses Es'!$CO18="!",'Encodage réponses Es'!AE18=""),"!",IF('Encodage réponses Es'!AE18="","",'Encodage réponses Es'!AE18)))</f>
        <v/>
      </c>
      <c r="Y20" s="108" t="str">
        <f>IF(OR(E20="a",E20="A"),E20,IF(AND('Encodage réponses Es'!$CO18="!",'Encodage réponses Es'!AJ18=""),"!",IF('Encodage réponses Es'!AJ18="","",'Encodage réponses Es'!AJ18)))</f>
        <v/>
      </c>
      <c r="Z20" s="108" t="str">
        <f>IF(OR(E20="a",E20="A"),E20,IF(AND('Encodage réponses Es'!$CO18="!",'Encodage réponses Es'!AN18=""),"!",IF('Encodage réponses Es'!AN18="","",'Encodage réponses Es'!AN18)))</f>
        <v/>
      </c>
      <c r="AA20" s="108" t="str">
        <f>IF(OR(E20="a",E20="A"),E20,IF(AND('Encodage réponses Es'!$CO18="!",'Encodage réponses Es'!AS18=""),"!",IF('Encodage réponses Es'!AS18="","",'Encodage réponses Es'!AS18)))</f>
        <v/>
      </c>
      <c r="AB20" s="108" t="str">
        <f>IF(OR(E20="a",E20="A"),E20,IF(AND('Encodage réponses Es'!$CO18="!",'Encodage réponses Es'!AZ18=""),"!",IF('Encodage réponses Es'!AZ18="","",'Encodage réponses Es'!AZ18)))</f>
        <v/>
      </c>
      <c r="AC20" s="109" t="str">
        <f>IF(OR(E20="a",E20="A"),E20,IF(AND('Encodage réponses Es'!$CO18="!",'Encodage réponses Es'!BA18=""),"!",IF('Encodage réponses Es'!BA18="","",'Encodage réponses Es'!BA18)))</f>
        <v/>
      </c>
      <c r="AD20" s="573" t="str">
        <f t="shared" si="7"/>
        <v/>
      </c>
      <c r="AE20" s="588"/>
      <c r="AF20" s="97" t="str">
        <f>IF(OR(E20="a",E20="A"),E20,IF(AND('Encodage réponses Es'!$CO18="!",'Encodage réponses Es'!P18=""),"!",IF('Encodage réponses Es'!P18="","",'Encodage réponses Es'!P18)))</f>
        <v/>
      </c>
      <c r="AG20" s="83" t="str">
        <f>IF(OR(E20="a",E20="A"),E20,IF(AND('Encodage réponses Es'!$CO18="!",'Encodage réponses Es'!Q18=""),"!",IF('Encodage réponses Es'!Q18="","",'Encodage réponses Es'!Q18)))</f>
        <v/>
      </c>
      <c r="AH20" s="83" t="str">
        <f>IF(OR(E20="a",E20="A"),E20,IF(AND('Encodage réponses Es'!$CO18="!",'Encodage réponses Es'!AO18=""),"!",IF('Encodage réponses Es'!AO18="","",'Encodage réponses Es'!AO18)))</f>
        <v/>
      </c>
      <c r="AI20" s="83" t="str">
        <f>IF(OR(E20="a",E20="A"),E20,IF(AND('Encodage réponses Es'!$CO18="!",'Encodage réponses Es'!AP18=""),"!",IF('Encodage réponses Es'!AP18="","",'Encodage réponses Es'!AP18)))</f>
        <v/>
      </c>
      <c r="AJ20" s="83" t="str">
        <f>IF(OR(E20="a",E20="A"),E20,IF(AND('Encodage réponses Es'!$CO18="!",'Encodage réponses Es'!AQ18=""),"!",IF('Encodage réponses Es'!AQ18="","",'Encodage réponses Es'!AQ18)))</f>
        <v/>
      </c>
      <c r="AK20" s="95" t="str">
        <f>IF(OR(E20="a",E20="A"),E20,IF(AND('Encodage réponses Es'!$CO18="!",'Encodage réponses Es'!AR18=""),"!",IF('Encodage réponses Es'!AR18="","",'Encodage réponses Es'!AR18)))</f>
        <v/>
      </c>
      <c r="AL20" s="539" t="str">
        <f t="shared" si="8"/>
        <v/>
      </c>
      <c r="AM20" s="540"/>
      <c r="AN20" s="97" t="str">
        <f>IF(OR(E20="a",E20="A"),E20,IF(AND('Encodage réponses Es'!$CO18="!",'Encodage réponses Es'!S18=""),"!",IF('Encodage réponses Es'!S18="","",'Encodage réponses Es'!S18)))</f>
        <v/>
      </c>
      <c r="AO20" s="83" t="str">
        <f>IF(OR(E20="a",E20="A"),E20,IF(AND('Encodage réponses Es'!$CO18="!",'Encodage réponses Es'!T18=""),"!",IF('Encodage réponses Es'!T18="","",'Encodage réponses Es'!T18)))</f>
        <v/>
      </c>
      <c r="AP20" s="83" t="str">
        <f>IF(OR(E20="a",E20="A"),E20,IF(AND('Encodage réponses Es'!$CO18="!",'Encodage réponses Es'!Z18=""),"!",IF('Encodage réponses Es'!Z18="","",'Encodage réponses Es'!Z18)))</f>
        <v/>
      </c>
      <c r="AQ20" s="83" t="str">
        <f>IF(OR(E20="a",E20="A"),E20,IF(AND('Encodage réponses Es'!$CO18="!",'Encodage réponses Es'!AA18=""),"!",IF('Encodage réponses Es'!AA18="","",'Encodage réponses Es'!AA18)))</f>
        <v/>
      </c>
      <c r="AR20" s="83" t="str">
        <f>IF(OR(E20="a",E20="A"),E20,IF(AND('Encodage réponses Es'!$CO18="!",'Encodage réponses Es'!AB18=""),"!",IF('Encodage réponses Es'!AB18="","",'Encodage réponses Es'!AB18)))</f>
        <v/>
      </c>
      <c r="AS20" s="83" t="str">
        <f>IF(OR(E20="a",E20="A"),E20,IF(AND('Encodage réponses Es'!$CO18="!",'Encodage réponses Es'!AC18=""),"!",IF('Encodage réponses Es'!AC18="","",'Encodage réponses Es'!AC18)))</f>
        <v/>
      </c>
      <c r="AT20" s="83" t="str">
        <f>IF(OR(E20="a",E20="A"),E20,IF(AND('Encodage réponses Es'!$CO18="!",'Encodage réponses Es'!AD18=""),"!",IF('Encodage réponses Es'!AD18="","",'Encodage réponses Es'!AD18)))</f>
        <v/>
      </c>
      <c r="AU20" s="119" t="str">
        <f>IF(OR(E20="a",E20="A"),E20,IF(AND('Encodage réponses Es'!$CO18="!",'Encodage réponses Es'!AF18=""),"!",IF('Encodage réponses Es'!AF18="","",'Encodage réponses Es'!AF18)))</f>
        <v/>
      </c>
      <c r="AV20" s="573" t="str">
        <f t="shared" si="9"/>
        <v/>
      </c>
      <c r="AW20" s="588"/>
      <c r="AX20" s="97" t="str">
        <f>IF(OR(E20="a",E20="A"),E20,IF(AND('Encodage réponses Es'!$CO18="!",'Encodage réponses Es'!AK18=""),"!",IF('Encodage réponses Es'!AK18="","",'Encodage réponses Es'!AK18)))</f>
        <v/>
      </c>
      <c r="AY20" s="83" t="str">
        <f>IF(OR(E20="a",E20="A"),E20,IF(AND('Encodage réponses Es'!$CO18="!",'Encodage réponses Es'!AM18=""),"!",IF('Encodage réponses Es'!AM18="","",'Encodage réponses Es'!AM18)))</f>
        <v/>
      </c>
      <c r="AZ20" s="83" t="str">
        <f>IF(OR(E20="a",E20="A"),E20,IF(AND('Encodage réponses Es'!$CO18="!",'Encodage réponses Es'!AT18=""),"!",IF('Encodage réponses Es'!AT18="","",'Encodage réponses Es'!AT18)))</f>
        <v/>
      </c>
      <c r="BA20" s="83" t="str">
        <f>IF(OR(E20="a",E20="A"),E20,IF(AND('Encodage réponses Es'!$CO18="!",'Encodage réponses Es'!AU18=""),"!",IF('Encodage réponses Es'!AU18="","",'Encodage réponses Es'!AU18)))</f>
        <v/>
      </c>
      <c r="BB20" s="83" t="str">
        <f>IF(OR(E20="a",E20="A"),E20,IF(AND('Encodage réponses Es'!$CO18="!",'Encodage réponses Es'!AV18=""),"!",IF('Encodage réponses Es'!AV18="","",'Encodage réponses Es'!AV18)))</f>
        <v/>
      </c>
      <c r="BC20" s="83" t="str">
        <f>IF(OR(E20="a",E20="A"),E20,IF(AND('Encodage réponses Es'!$CO18="!",'Encodage réponses Es'!AW18=""),"!",IF('Encodage réponses Es'!AW18="","",'Encodage réponses Es'!AW18)))</f>
        <v/>
      </c>
      <c r="BD20" s="83" t="str">
        <f>IF(OR(E20="a",E20="A"),E20,IF(AND('Encodage réponses Es'!$CO18="!",'Encodage réponses Es'!AX18=""),"!",IF('Encodage réponses Es'!AX18="","",'Encodage réponses Es'!AX18)))</f>
        <v/>
      </c>
      <c r="BE20" s="83" t="str">
        <f>IF(OR(E20="a",E20="A"),E20,IF(AND('Encodage réponses Es'!$CO18="!",'Encodage réponses Es'!AY18=""),"!",IF('Encodage réponses Es'!AY18="","",'Encodage réponses Es'!AY18)))</f>
        <v/>
      </c>
      <c r="BF20" s="83" t="str">
        <f>IF(OR(E20="a",E20="A"),E20,IF(AND('Encodage réponses Es'!$CO18="!",'Encodage réponses Es'!BB18=""),"!",IF('Encodage réponses Es'!BB18="","",'Encodage réponses Es'!BB18)))</f>
        <v/>
      </c>
      <c r="BG20" s="119" t="str">
        <f>IF(OR(E20="a",E20="A"),E20,IF(AND('Encodage réponses Es'!$CO18="!",'Encodage réponses Es'!BC18=""),"!",IF('Encodage réponses Es'!BC18="","",'Encodage réponses Es'!BC18)))</f>
        <v/>
      </c>
      <c r="BH20" s="539" t="str">
        <f t="shared" si="10"/>
        <v/>
      </c>
      <c r="BI20" s="540"/>
      <c r="BJ20" s="97" t="str">
        <f>IF(OR(E20="a",E20="A"),E20,IF(AND('Encodage réponses Es'!$CO18="!",'Encodage réponses Es'!V18=""),"!",IF('Encodage réponses Es'!V18="","",'Encodage réponses Es'!V18)))</f>
        <v/>
      </c>
      <c r="BK20" s="83" t="str">
        <f>IF(OR(E20="a",E20="A"),E20,IF(AND('Encodage réponses Es'!$CO18="!",'Encodage réponses Es'!W18=""),"!",IF('Encodage réponses Es'!W18="","",'Encodage réponses Es'!W18)))</f>
        <v/>
      </c>
      <c r="BL20" s="83" t="str">
        <f>IF(OR(E20="a",E20="A"),E20,IF(AND('Encodage réponses Es'!$CO18="!",'Encodage réponses Es'!Y18=""),"!",IF('Encodage réponses Es'!Y18="","",'Encodage réponses Es'!Y18)))</f>
        <v/>
      </c>
      <c r="BM20" s="83" t="str">
        <f>IF(OR(E20="a",E20="A"),E20,IF(AND('Encodage réponses Es'!$CO18="!",'Encodage réponses Es'!AG18=""),"!",IF('Encodage réponses Es'!AG18="","",'Encodage réponses Es'!AG18)))</f>
        <v/>
      </c>
      <c r="BN20" s="83" t="str">
        <f>IF(OR(E20="a",E20="A"),E20,IF(AND('Encodage réponses Es'!$CO18="!",'Encodage réponses Es'!AH18=""),"!",IF('Encodage réponses Es'!AH18="","",'Encodage réponses Es'!AH18)))</f>
        <v/>
      </c>
      <c r="BO20" s="83" t="str">
        <f>IF(OR(E20="a",E20="A"),E20,IF(AND('Encodage réponses Es'!$CO18="!",'Encodage réponses Es'!AI18=""),"!",IF('Encodage réponses Es'!AI18="","",'Encodage réponses Es'!AI18)))</f>
        <v/>
      </c>
      <c r="BP20" s="119" t="str">
        <f>IF(OR(E20="a",E20="A"),E20,IF(AND('Encodage réponses Es'!$CO18="!",'Encodage réponses Es'!AL18=""),"!",IF('Encodage réponses Es'!AL18="","",'Encodage réponses Es'!AL18)))</f>
        <v/>
      </c>
      <c r="BQ20" s="573" t="str">
        <f t="shared" si="11"/>
        <v/>
      </c>
      <c r="BR20" s="574"/>
      <c r="BS20" s="93"/>
      <c r="BT20" s="84" t="str">
        <f>IF(OR(E20="a",E20="A"),E20,IF(AND('Encodage réponses Es'!$CO18="!",'Encodage réponses Es'!BD18=""),"!",IF('Encodage réponses Es'!BD18="","",'Encodage réponses Es'!BD18)))</f>
        <v/>
      </c>
      <c r="BU20" s="108" t="str">
        <f>IF(OR(E20="a",E20="A"),E20,IF(AND('Encodage réponses Es'!$CO18="!",'Encodage réponses Es'!BE18=""),"!",IF('Encodage réponses Es'!BE18="","",'Encodage réponses Es'!BE18)))</f>
        <v/>
      </c>
      <c r="BV20" s="109" t="str">
        <f>IF(OR(E20="a",E20="A"),E20,IF(AND('Encodage réponses Es'!$CO18="!",'Encodage réponses Es'!BF18=""),"!",IF('Encodage réponses Es'!BF18="","",'Encodage réponses Es'!BF18)))</f>
        <v/>
      </c>
      <c r="BW20" s="539" t="str">
        <f t="shared" si="12"/>
        <v/>
      </c>
      <c r="BX20" s="540"/>
      <c r="BY20" s="97" t="str">
        <f>IF(OR(E20="a",E20="A"),E20,IF(AND('Encodage réponses Es'!$CO18="!",'Encodage réponses Es'!BN18=""),"!",IF('Encodage réponses Es'!BN18="","",'Encodage réponses Es'!BN18)))</f>
        <v/>
      </c>
      <c r="BZ20" s="119" t="str">
        <f>IF(OR(E20="a",E20="A"),E20,IF(AND('Encodage réponses Es'!$CO18="!",'Encodage réponses Es'!BP18=""),"!",IF('Encodage réponses Es'!BP18="","",'Encodage réponses Es'!BP18)))</f>
        <v/>
      </c>
      <c r="CA20" s="573" t="str">
        <f t="shared" si="13"/>
        <v/>
      </c>
      <c r="CB20" s="574"/>
      <c r="CC20" s="185" t="str">
        <f>IF(OR(E20="a",E20="A"),E20,IF(AND('Encodage réponses Es'!$CO18="!",'Encodage réponses Es'!BO18=""),"!",IF('Encodage réponses Es'!BO18="","",'Encodage réponses Es'!BO18)))</f>
        <v/>
      </c>
      <c r="CD20" s="83" t="str">
        <f>IF(OR(E20="a",E20="A"),E20,IF(AND('Encodage réponses Es'!$CO18="!",'Encodage réponses Es'!BV18=""),"!",IF('Encodage réponses Es'!BV18="","",'Encodage réponses Es'!BV18)))</f>
        <v/>
      </c>
      <c r="CE20" s="83" t="str">
        <f>IF(OR(E20="a",E20="A"),E20,IF(AND('Encodage réponses Es'!$CO18="!",'Encodage réponses Es'!CE18=""),"!",IF('Encodage réponses Es'!CE18="","",'Encodage réponses Es'!CE18)))</f>
        <v/>
      </c>
      <c r="CF20" s="83" t="str">
        <f>IF(OR(E20="a",E20="A"),E20,IF(AND('Encodage réponses Es'!$CO18="!",'Encodage réponses Es'!CF18=""),"!",IF('Encodage réponses Es'!CF18="","",'Encodage réponses Es'!CF18)))</f>
        <v/>
      </c>
      <c r="CG20" s="83" t="str">
        <f>IF(OR(E20="a",E20="A"),E20,IF(AND('Encodage réponses Es'!$CO18="!",'Encodage réponses Es'!CG18=""),"!",IF('Encodage réponses Es'!CG18="","",'Encodage réponses Es'!CG18)))</f>
        <v/>
      </c>
      <c r="CH20" s="83" t="str">
        <f>IF(OR(E20="a",E20="A"),E20,IF(AND('Encodage réponses Es'!$CO18="!",'Encodage réponses Es'!CH18=""),"!",IF('Encodage réponses Es'!CH18="","",'Encodage réponses Es'!CH18)))</f>
        <v/>
      </c>
      <c r="CI20" s="83" t="str">
        <f>IF(OR(E20="a",E20="A"),E20,IF(AND('Encodage réponses Es'!$CO18="!",'Encodage réponses Es'!CI18=""),"!",IF('Encodage réponses Es'!CI18="","",'Encodage réponses Es'!CI18)))</f>
        <v/>
      </c>
      <c r="CJ20" s="119" t="str">
        <f>IF(OR(E20="a",E20="A"),E20,IF(AND('Encodage réponses Es'!$CO18="!",'Encodage réponses Es'!CJ18=""),"!",IF('Encodage réponses Es'!CJ18="","",'Encodage réponses Es'!CJ18)))</f>
        <v/>
      </c>
      <c r="CK20" s="539" t="str">
        <f t="shared" si="14"/>
        <v/>
      </c>
      <c r="CL20" s="540"/>
      <c r="CM20" s="97" t="str">
        <f>IF(OR(E20="a",E20="A"),E20,IF(AND('Encodage réponses Es'!$CO18="!",'Encodage réponses Es'!BQ18=""),"!",IF('Encodage réponses Es'!BQ18="","",'Encodage réponses Es'!BQ18)))</f>
        <v/>
      </c>
      <c r="CN20" s="83" t="str">
        <f>IF(OR(E20="a",E20="A"),E20,IF(AND('Encodage réponses Es'!$CO18="!",'Encodage réponses Es'!BR18=""),"!",IF('Encodage réponses Es'!BR18="","",'Encodage réponses Es'!BR18)))</f>
        <v/>
      </c>
      <c r="CO20" s="83" t="str">
        <f>IF(OR(E20="a",E20="A"),E20,IF(AND('Encodage réponses Es'!$CO18="!",'Encodage réponses Es'!BS18=""),"!",IF('Encodage réponses Es'!BS18="","",'Encodage réponses Es'!BS18)))</f>
        <v/>
      </c>
      <c r="CP20" s="83" t="str">
        <f>IF(OR(E20="a",E20="A"),E20,IF(AND('Encodage réponses Es'!$CO18="!",'Encodage réponses Es'!BT18=""),"!",IF('Encodage réponses Es'!BT18="","",'Encodage réponses Es'!BT18)))</f>
        <v/>
      </c>
      <c r="CQ20" s="83" t="str">
        <f>IF(OR(E20="a",E20="A"),E20,IF(AND('Encodage réponses Es'!$CO18="!",'Encodage réponses Es'!BU18=""),"!",IF('Encodage réponses Es'!BU18="","",'Encodage réponses Es'!BU18)))</f>
        <v/>
      </c>
      <c r="CR20" s="83" t="str">
        <f>IF(OR(E20="a",E20="A"),E20,IF(AND('Encodage réponses Es'!$CO18="!",'Encodage réponses Es'!BW18=""),"!",IF('Encodage réponses Es'!BW18="","",'Encodage réponses Es'!BW18)))</f>
        <v/>
      </c>
      <c r="CS20" s="119" t="str">
        <f>IF(OR(E20="a",E20="A"),E20,IF(AND('Encodage réponses Es'!$CO18="!",'Encodage réponses Es'!BX18=""),"!",IF('Encodage réponses Es'!BX18="","",'Encodage réponses Es'!BX18)))</f>
        <v/>
      </c>
      <c r="CT20" s="539" t="str">
        <f t="shared" si="15"/>
        <v/>
      </c>
      <c r="CU20" s="540"/>
      <c r="CV20" s="97" t="str">
        <f>IF(OR(AG20="a",AG20="A"),AG20,IF(AND('Encodage réponses Es'!$CO18="!",'Encodage réponses Es'!BI18=""),"!",IF('Encodage réponses Es'!BI18="","",'Encodage réponses Es'!BI18)))</f>
        <v/>
      </c>
      <c r="CW20" s="83" t="str">
        <f>IF(OR(E20="a",E20="A"),E20,IF(AND('Encodage réponses Es'!$CO18="!",'Encodage réponses Es'!BJ18=""),"!",IF('Encodage réponses Es'!BJ18="","",'Encodage réponses Es'!BJ18)))</f>
        <v/>
      </c>
      <c r="CX20" s="83" t="str">
        <f>IF(OR(E20="a",E20="A"),E20,IF(AND('Encodage réponses Es'!$CO18="!",'Encodage réponses Es'!BK18=""),"!",IF('Encodage réponses Es'!BK18="","",'Encodage réponses Es'!BK18)))</f>
        <v/>
      </c>
      <c r="CY20" s="83" t="str">
        <f>IF(OR(E20="a",E20="A"),E20,IF(AND('Encodage réponses Es'!$CO18="!",'Encodage réponses Es'!BL18=""),"!",IF('Encodage réponses Es'!BL18="","",'Encodage réponses Es'!BL18)))</f>
        <v/>
      </c>
      <c r="CZ20" s="83" t="str">
        <f>IF(OR(E20="a",E20="A"),E20,IF(AND('Encodage réponses Es'!$CO18="!",'Encodage réponses Es'!BM18=""),"!",IF('Encodage réponses Es'!BM18="","",'Encodage réponses Es'!BM18)))</f>
        <v/>
      </c>
      <c r="DA20" s="83" t="str">
        <f>IF(OR(E20="a",E20="A"),E20,IF(AND('Encodage réponses Es'!$CO18="!",'Encodage réponses Es'!BY18=""),"!",IF('Encodage réponses Es'!BY18="","",'Encodage réponses Es'!BY18)))</f>
        <v/>
      </c>
      <c r="DB20" s="83" t="str">
        <f>IF(OR(E20="a",E20="A"),E20,IF(AND('Encodage réponses Es'!$CO18="!",'Encodage réponses Es'!BZ18=""),"!",IF('Encodage réponses Es'!BZ18="","",'Encodage réponses Es'!BZ18)))</f>
        <v/>
      </c>
      <c r="DC20" s="83" t="str">
        <f>IF(OR(E20="a",E20="A"),E20,IF(AND('Encodage réponses Es'!$CO18="!",'Encodage réponses Es'!CA18=""),"!",IF('Encodage réponses Es'!CA18="","",'Encodage réponses Es'!CA18)))</f>
        <v/>
      </c>
      <c r="DD20" s="83" t="str">
        <f>IF(OR(E20="a",E20="A"),E20,IF(AND('Encodage réponses Es'!$CO18="!",'Encodage réponses Es'!CB18=""),"!",IF('Encodage réponses Es'!CB18="","",'Encodage réponses Es'!CB18)))</f>
        <v/>
      </c>
      <c r="DE20" s="83" t="str">
        <f>IF(OR(E20="a",E20="A"),E20,IF(AND('Encodage réponses Es'!$CO18="!",'Encodage réponses Es'!CC18=""),"!",IF('Encodage réponses Es'!CC18="","",'Encodage réponses Es'!CC18)))</f>
        <v/>
      </c>
      <c r="DF20" s="83" t="str">
        <f>IF(OR(E20="a",E20="A"),E20,IF(AND('Encodage réponses Es'!$CO18="!",'Encodage réponses Es'!CK18=""),"!",IF('Encodage réponses Es'!CK18="","",'Encodage réponses Es'!CK18)))</f>
        <v/>
      </c>
      <c r="DG20" s="83" t="str">
        <f>IF(OR(E20="a",E20="A"),E20,IF(AND('Encodage réponses Es'!$CO18="!",'Encodage réponses Es'!CL18=""),"!",IF('Encodage réponses Es'!CL18="","",'Encodage réponses Es'!CL18)))</f>
        <v/>
      </c>
      <c r="DH20" s="83" t="str">
        <f>IF(OR(E20="a",E20="A"),E20,IF(AND('Encodage réponses Es'!$CO18="!",'Encodage réponses Es'!CM18=""),"!",IF('Encodage réponses Es'!CM18="","",'Encodage réponses Es'!CM18)))</f>
        <v/>
      </c>
      <c r="DI20" s="119" t="str">
        <f>IF(OR(E20="a",E20="A"),E20,IF(AND('Encodage réponses Es'!$CO18="!",'Encodage réponses Es'!CN18=""),"!",IF('Encodage réponses Es'!CN18="","",'Encodage réponses Es'!CN18)))</f>
        <v/>
      </c>
      <c r="DJ20" s="539" t="str">
        <f t="shared" si="16"/>
        <v/>
      </c>
      <c r="DK20" s="540"/>
      <c r="DL20" s="97" t="str">
        <f>IF(OR(E20="a",E20="A"),E20,IF(AND('Encodage réponses Es'!$CO18="!",'Encodage réponses Es'!BG18=""),"!",IF('Encodage réponses Es'!BG18="","",'Encodage réponses Es'!BG18)))</f>
        <v/>
      </c>
      <c r="DM20" s="119" t="str">
        <f>IF(OR(E20="a",E20="A"),E20,IF(AND('Encodage réponses Es'!$CO18="!",'Encodage réponses Es'!BH18=""),"!",IF('Encodage réponses Es'!BH18="","",'Encodage réponses Es'!BH18)))</f>
        <v/>
      </c>
      <c r="DN20" s="539" t="str">
        <f t="shared" si="17"/>
        <v/>
      </c>
      <c r="DO20" s="540"/>
      <c r="DP20" s="381" t="str">
        <f>IF(OR(E20="a",E20="A"),E20,IF(AND('Encodage réponses Es'!$CO18="!",'Encodage réponses Es'!CD18=""),"!",IF('Encodage réponses Es'!CD18="","",'Encodage réponses Es'!CD18)))</f>
        <v/>
      </c>
      <c r="DQ20" s="539" t="str">
        <f t="shared" si="18"/>
        <v/>
      </c>
      <c r="DR20" s="540"/>
    </row>
    <row r="21" spans="1:122" ht="11.25" customHeight="1" x14ac:dyDescent="0.25">
      <c r="A21" s="516"/>
      <c r="B21" s="517"/>
      <c r="C21" s="11">
        <v>17</v>
      </c>
      <c r="D21" s="11" t="str">
        <f>IF('Encodage réponses Es'!F19=0,"",'Encodage réponses Es'!F19)</f>
        <v/>
      </c>
      <c r="E21" s="57" t="str">
        <f>IF('Encodage réponses Es'!J19="","",'Encodage réponses Es'!J19)</f>
        <v/>
      </c>
      <c r="F21" s="84" t="str">
        <f t="shared" si="2"/>
        <v/>
      </c>
      <c r="G21" s="54" t="str">
        <f t="shared" si="3"/>
        <v/>
      </c>
      <c r="H21" s="90"/>
      <c r="I21" s="84" t="str">
        <f t="shared" si="4"/>
        <v/>
      </c>
      <c r="J21" s="54" t="str">
        <f t="shared" si="5"/>
        <v/>
      </c>
      <c r="K21" s="126"/>
      <c r="L21" s="84" t="str">
        <f t="shared" si="0"/>
        <v/>
      </c>
      <c r="M21" s="54" t="str">
        <f t="shared" si="1"/>
        <v/>
      </c>
      <c r="N21" s="126"/>
      <c r="O21" s="84" t="str">
        <f>IF(OR(E21="a",E21="A"),E21,IF(AND('Encodage réponses Es'!$CO19="!",'Encodage réponses Es'!L19=""),"!",IF('Encodage réponses Es'!L19="","",'Encodage réponses Es'!L19)))</f>
        <v/>
      </c>
      <c r="P21" s="108" t="str">
        <f>IF(OR(E21="a",E21="A"),E21,IF(AND('Encodage réponses Es'!$CO19="!",'Encodage réponses Es'!M19=""),"!",IF('Encodage réponses Es'!M19="","",'Encodage réponses Es'!M19)))</f>
        <v/>
      </c>
      <c r="Q21" s="108" t="str">
        <f>IF(OR(E21="a",E21="A"),E21,IF(AND('Encodage réponses Es'!$CO19="!",'Encodage réponses Es'!N19=""),"!",IF('Encodage réponses Es'!N19="","",'Encodage réponses Es'!N19)))</f>
        <v/>
      </c>
      <c r="R21" s="108" t="str">
        <f>IF(OR(E21="a",E21="A"),E21,IF(AND('Encodage réponses Es'!$CO19="!",'Encodage réponses Es'!O19=""),"!",IF('Encodage réponses Es'!O19="","",'Encodage réponses Es'!O19)))</f>
        <v/>
      </c>
      <c r="S21" s="108" t="str">
        <f>IF(OR(E21="a",E21="A"),E21,IF(AND('Encodage réponses Es'!$CO19="!",'Encodage réponses Es'!R19=""),"!",IF('Encodage réponses Es'!R19="","",'Encodage réponses Es'!R19)))</f>
        <v/>
      </c>
      <c r="T21" s="108" t="str">
        <f>IF(OR(E21="a",E21="A"),E21,IF(AND('Encodage réponses Es'!$CO19="!",'Encodage réponses Es'!U19=""),"!",IF('Encodage réponses Es'!U19="","",'Encodage réponses Es'!U19)))</f>
        <v/>
      </c>
      <c r="U21" s="109" t="str">
        <f>IF(OR(E21="a",E21="A"),E21,IF(AND('Encodage réponses Es'!$CO19="!",'Encodage réponses Es'!X19=""),"!",IF('Encodage réponses Es'!X19="","",'Encodage réponses Es'!X19)))</f>
        <v/>
      </c>
      <c r="V21" s="595" t="str">
        <f t="shared" si="6"/>
        <v/>
      </c>
      <c r="W21" s="588"/>
      <c r="X21" s="84" t="str">
        <f>IF(OR(E21="a",E21="A"),E21,IF(AND('Encodage réponses Es'!$CO19="!",'Encodage réponses Es'!AE19=""),"!",IF('Encodage réponses Es'!AE19="","",'Encodage réponses Es'!AE19)))</f>
        <v/>
      </c>
      <c r="Y21" s="108" t="str">
        <f>IF(OR(E21="a",E21="A"),E21,IF(AND('Encodage réponses Es'!$CO19="!",'Encodage réponses Es'!AJ19=""),"!",IF('Encodage réponses Es'!AJ19="","",'Encodage réponses Es'!AJ19)))</f>
        <v/>
      </c>
      <c r="Z21" s="108" t="str">
        <f>IF(OR(E21="a",E21="A"),E21,IF(AND('Encodage réponses Es'!$CO19="!",'Encodage réponses Es'!AN19=""),"!",IF('Encodage réponses Es'!AN19="","",'Encodage réponses Es'!AN19)))</f>
        <v/>
      </c>
      <c r="AA21" s="108" t="str">
        <f>IF(OR(E21="a",E21="A"),E21,IF(AND('Encodage réponses Es'!$CO19="!",'Encodage réponses Es'!AS19=""),"!",IF('Encodage réponses Es'!AS19="","",'Encodage réponses Es'!AS19)))</f>
        <v/>
      </c>
      <c r="AB21" s="108" t="str">
        <f>IF(OR(E21="a",E21="A"),E21,IF(AND('Encodage réponses Es'!$CO19="!",'Encodage réponses Es'!AZ19=""),"!",IF('Encodage réponses Es'!AZ19="","",'Encodage réponses Es'!AZ19)))</f>
        <v/>
      </c>
      <c r="AC21" s="109" t="str">
        <f>IF(OR(E21="a",E21="A"),E21,IF(AND('Encodage réponses Es'!$CO19="!",'Encodage réponses Es'!BA19=""),"!",IF('Encodage réponses Es'!BA19="","",'Encodage réponses Es'!BA19)))</f>
        <v/>
      </c>
      <c r="AD21" s="573" t="str">
        <f t="shared" si="7"/>
        <v/>
      </c>
      <c r="AE21" s="588"/>
      <c r="AF21" s="97" t="str">
        <f>IF(OR(E21="a",E21="A"),E21,IF(AND('Encodage réponses Es'!$CO19="!",'Encodage réponses Es'!P19=""),"!",IF('Encodage réponses Es'!P19="","",'Encodage réponses Es'!P19)))</f>
        <v/>
      </c>
      <c r="AG21" s="83" t="str">
        <f>IF(OR(E21="a",E21="A"),E21,IF(AND('Encodage réponses Es'!$CO19="!",'Encodage réponses Es'!Q19=""),"!",IF('Encodage réponses Es'!Q19="","",'Encodage réponses Es'!Q19)))</f>
        <v/>
      </c>
      <c r="AH21" s="83" t="str">
        <f>IF(OR(E21="a",E21="A"),E21,IF(AND('Encodage réponses Es'!$CO19="!",'Encodage réponses Es'!AO19=""),"!",IF('Encodage réponses Es'!AO19="","",'Encodage réponses Es'!AO19)))</f>
        <v/>
      </c>
      <c r="AI21" s="83" t="str">
        <f>IF(OR(E21="a",E21="A"),E21,IF(AND('Encodage réponses Es'!$CO19="!",'Encodage réponses Es'!AP19=""),"!",IF('Encodage réponses Es'!AP19="","",'Encodage réponses Es'!AP19)))</f>
        <v/>
      </c>
      <c r="AJ21" s="83" t="str">
        <f>IF(OR(E21="a",E21="A"),E21,IF(AND('Encodage réponses Es'!$CO19="!",'Encodage réponses Es'!AQ19=""),"!",IF('Encodage réponses Es'!AQ19="","",'Encodage réponses Es'!AQ19)))</f>
        <v/>
      </c>
      <c r="AK21" s="95" t="str">
        <f>IF(OR(E21="a",E21="A"),E21,IF(AND('Encodage réponses Es'!$CO19="!",'Encodage réponses Es'!AR19=""),"!",IF('Encodage réponses Es'!AR19="","",'Encodage réponses Es'!AR19)))</f>
        <v/>
      </c>
      <c r="AL21" s="539" t="str">
        <f t="shared" si="8"/>
        <v/>
      </c>
      <c r="AM21" s="540"/>
      <c r="AN21" s="97" t="str">
        <f>IF(OR(E21="a",E21="A"),E21,IF(AND('Encodage réponses Es'!$CO19="!",'Encodage réponses Es'!S19=""),"!",IF('Encodage réponses Es'!S19="","",'Encodage réponses Es'!S19)))</f>
        <v/>
      </c>
      <c r="AO21" s="83" t="str">
        <f>IF(OR(E21="a",E21="A"),E21,IF(AND('Encodage réponses Es'!$CO19="!",'Encodage réponses Es'!T19=""),"!",IF('Encodage réponses Es'!T19="","",'Encodage réponses Es'!T19)))</f>
        <v/>
      </c>
      <c r="AP21" s="83" t="str">
        <f>IF(OR(E21="a",E21="A"),E21,IF(AND('Encodage réponses Es'!$CO19="!",'Encodage réponses Es'!Z19=""),"!",IF('Encodage réponses Es'!Z19="","",'Encodage réponses Es'!Z19)))</f>
        <v/>
      </c>
      <c r="AQ21" s="83" t="str">
        <f>IF(OR(E21="a",E21="A"),E21,IF(AND('Encodage réponses Es'!$CO19="!",'Encodage réponses Es'!AA19=""),"!",IF('Encodage réponses Es'!AA19="","",'Encodage réponses Es'!AA19)))</f>
        <v/>
      </c>
      <c r="AR21" s="83" t="str">
        <f>IF(OR(E21="a",E21="A"),E21,IF(AND('Encodage réponses Es'!$CO19="!",'Encodage réponses Es'!AB19=""),"!",IF('Encodage réponses Es'!AB19="","",'Encodage réponses Es'!AB19)))</f>
        <v/>
      </c>
      <c r="AS21" s="83" t="str">
        <f>IF(OR(E21="a",E21="A"),E21,IF(AND('Encodage réponses Es'!$CO19="!",'Encodage réponses Es'!AC19=""),"!",IF('Encodage réponses Es'!AC19="","",'Encodage réponses Es'!AC19)))</f>
        <v/>
      </c>
      <c r="AT21" s="83" t="str">
        <f>IF(OR(E21="a",E21="A"),E21,IF(AND('Encodage réponses Es'!$CO19="!",'Encodage réponses Es'!AD19=""),"!",IF('Encodage réponses Es'!AD19="","",'Encodage réponses Es'!AD19)))</f>
        <v/>
      </c>
      <c r="AU21" s="119" t="str">
        <f>IF(OR(E21="a",E21="A"),E21,IF(AND('Encodage réponses Es'!$CO19="!",'Encodage réponses Es'!AF19=""),"!",IF('Encodage réponses Es'!AF19="","",'Encodage réponses Es'!AF19)))</f>
        <v/>
      </c>
      <c r="AV21" s="573" t="str">
        <f t="shared" si="9"/>
        <v/>
      </c>
      <c r="AW21" s="588"/>
      <c r="AX21" s="97" t="str">
        <f>IF(OR(E21="a",E21="A"),E21,IF(AND('Encodage réponses Es'!$CO19="!",'Encodage réponses Es'!AK19=""),"!",IF('Encodage réponses Es'!AK19="","",'Encodage réponses Es'!AK19)))</f>
        <v/>
      </c>
      <c r="AY21" s="83" t="str">
        <f>IF(OR(E21="a",E21="A"),E21,IF(AND('Encodage réponses Es'!$CO19="!",'Encodage réponses Es'!AM19=""),"!",IF('Encodage réponses Es'!AM19="","",'Encodage réponses Es'!AM19)))</f>
        <v/>
      </c>
      <c r="AZ21" s="83" t="str">
        <f>IF(OR(E21="a",E21="A"),E21,IF(AND('Encodage réponses Es'!$CO19="!",'Encodage réponses Es'!AT19=""),"!",IF('Encodage réponses Es'!AT19="","",'Encodage réponses Es'!AT19)))</f>
        <v/>
      </c>
      <c r="BA21" s="83" t="str">
        <f>IF(OR(E21="a",E21="A"),E21,IF(AND('Encodage réponses Es'!$CO19="!",'Encodage réponses Es'!AU19=""),"!",IF('Encodage réponses Es'!AU19="","",'Encodage réponses Es'!AU19)))</f>
        <v/>
      </c>
      <c r="BB21" s="83" t="str">
        <f>IF(OR(E21="a",E21="A"),E21,IF(AND('Encodage réponses Es'!$CO19="!",'Encodage réponses Es'!AV19=""),"!",IF('Encodage réponses Es'!AV19="","",'Encodage réponses Es'!AV19)))</f>
        <v/>
      </c>
      <c r="BC21" s="83" t="str">
        <f>IF(OR(E21="a",E21="A"),E21,IF(AND('Encodage réponses Es'!$CO19="!",'Encodage réponses Es'!AW19=""),"!",IF('Encodage réponses Es'!AW19="","",'Encodage réponses Es'!AW19)))</f>
        <v/>
      </c>
      <c r="BD21" s="83" t="str">
        <f>IF(OR(E21="a",E21="A"),E21,IF(AND('Encodage réponses Es'!$CO19="!",'Encodage réponses Es'!AX19=""),"!",IF('Encodage réponses Es'!AX19="","",'Encodage réponses Es'!AX19)))</f>
        <v/>
      </c>
      <c r="BE21" s="83" t="str">
        <f>IF(OR(E21="a",E21="A"),E21,IF(AND('Encodage réponses Es'!$CO19="!",'Encodage réponses Es'!AY19=""),"!",IF('Encodage réponses Es'!AY19="","",'Encodage réponses Es'!AY19)))</f>
        <v/>
      </c>
      <c r="BF21" s="83" t="str">
        <f>IF(OR(E21="a",E21="A"),E21,IF(AND('Encodage réponses Es'!$CO19="!",'Encodage réponses Es'!BB19=""),"!",IF('Encodage réponses Es'!BB19="","",'Encodage réponses Es'!BB19)))</f>
        <v/>
      </c>
      <c r="BG21" s="119" t="str">
        <f>IF(OR(E21="a",E21="A"),E21,IF(AND('Encodage réponses Es'!$CO19="!",'Encodage réponses Es'!BC19=""),"!",IF('Encodage réponses Es'!BC19="","",'Encodage réponses Es'!BC19)))</f>
        <v/>
      </c>
      <c r="BH21" s="539" t="str">
        <f t="shared" si="10"/>
        <v/>
      </c>
      <c r="BI21" s="540"/>
      <c r="BJ21" s="97" t="str">
        <f>IF(OR(E21="a",E21="A"),E21,IF(AND('Encodage réponses Es'!$CO19="!",'Encodage réponses Es'!V19=""),"!",IF('Encodage réponses Es'!V19="","",'Encodage réponses Es'!V19)))</f>
        <v/>
      </c>
      <c r="BK21" s="83" t="str">
        <f>IF(OR(E21="a",E21="A"),E21,IF(AND('Encodage réponses Es'!$CO19="!",'Encodage réponses Es'!W19=""),"!",IF('Encodage réponses Es'!W19="","",'Encodage réponses Es'!W19)))</f>
        <v/>
      </c>
      <c r="BL21" s="83" t="str">
        <f>IF(OR(E21="a",E21="A"),E21,IF(AND('Encodage réponses Es'!$CO19="!",'Encodage réponses Es'!Y19=""),"!",IF('Encodage réponses Es'!Y19="","",'Encodage réponses Es'!Y19)))</f>
        <v/>
      </c>
      <c r="BM21" s="83" t="str">
        <f>IF(OR(E21="a",E21="A"),E21,IF(AND('Encodage réponses Es'!$CO19="!",'Encodage réponses Es'!AG19=""),"!",IF('Encodage réponses Es'!AG19="","",'Encodage réponses Es'!AG19)))</f>
        <v/>
      </c>
      <c r="BN21" s="83" t="str">
        <f>IF(OR(E21="a",E21="A"),E21,IF(AND('Encodage réponses Es'!$CO19="!",'Encodage réponses Es'!AH19=""),"!",IF('Encodage réponses Es'!AH19="","",'Encodage réponses Es'!AH19)))</f>
        <v/>
      </c>
      <c r="BO21" s="83" t="str">
        <f>IF(OR(E21="a",E21="A"),E21,IF(AND('Encodage réponses Es'!$CO19="!",'Encodage réponses Es'!AI19=""),"!",IF('Encodage réponses Es'!AI19="","",'Encodage réponses Es'!AI19)))</f>
        <v/>
      </c>
      <c r="BP21" s="119" t="str">
        <f>IF(OR(E21="a",E21="A"),E21,IF(AND('Encodage réponses Es'!$CO19="!",'Encodage réponses Es'!AL19=""),"!",IF('Encodage réponses Es'!AL19="","",'Encodage réponses Es'!AL19)))</f>
        <v/>
      </c>
      <c r="BQ21" s="573" t="str">
        <f t="shared" si="11"/>
        <v/>
      </c>
      <c r="BR21" s="574"/>
      <c r="BS21" s="93"/>
      <c r="BT21" s="84" t="str">
        <f>IF(OR(E21="a",E21="A"),E21,IF(AND('Encodage réponses Es'!$CO19="!",'Encodage réponses Es'!BD19=""),"!",IF('Encodage réponses Es'!BD19="","",'Encodage réponses Es'!BD19)))</f>
        <v/>
      </c>
      <c r="BU21" s="108" t="str">
        <f>IF(OR(E21="a",E21="A"),E21,IF(AND('Encodage réponses Es'!$CO19="!",'Encodage réponses Es'!BE19=""),"!",IF('Encodage réponses Es'!BE19="","",'Encodage réponses Es'!BE19)))</f>
        <v/>
      </c>
      <c r="BV21" s="109" t="str">
        <f>IF(OR(E21="a",E21="A"),E21,IF(AND('Encodage réponses Es'!$CO19="!",'Encodage réponses Es'!BF19=""),"!",IF('Encodage réponses Es'!BF19="","",'Encodage réponses Es'!BF19)))</f>
        <v/>
      </c>
      <c r="BW21" s="539" t="str">
        <f t="shared" si="12"/>
        <v/>
      </c>
      <c r="BX21" s="540"/>
      <c r="BY21" s="97" t="str">
        <f>IF(OR(E21="a",E21="A"),E21,IF(AND('Encodage réponses Es'!$CO19="!",'Encodage réponses Es'!BN19=""),"!",IF('Encodage réponses Es'!BN19="","",'Encodage réponses Es'!BN19)))</f>
        <v/>
      </c>
      <c r="BZ21" s="119" t="str">
        <f>IF(OR(E21="a",E21="A"),E21,IF(AND('Encodage réponses Es'!$CO19="!",'Encodage réponses Es'!BP19=""),"!",IF('Encodage réponses Es'!BP19="","",'Encodage réponses Es'!BP19)))</f>
        <v/>
      </c>
      <c r="CA21" s="573" t="str">
        <f t="shared" si="13"/>
        <v/>
      </c>
      <c r="CB21" s="574"/>
      <c r="CC21" s="185" t="str">
        <f>IF(OR(E21="a",E21="A"),E21,IF(AND('Encodage réponses Es'!$CO19="!",'Encodage réponses Es'!BO19=""),"!",IF('Encodage réponses Es'!BO19="","",'Encodage réponses Es'!BO19)))</f>
        <v/>
      </c>
      <c r="CD21" s="83" t="str">
        <f>IF(OR(E21="a",E21="A"),E21,IF(AND('Encodage réponses Es'!$CO19="!",'Encodage réponses Es'!BV19=""),"!",IF('Encodage réponses Es'!BV19="","",'Encodage réponses Es'!BV19)))</f>
        <v/>
      </c>
      <c r="CE21" s="83" t="str">
        <f>IF(OR(E21="a",E21="A"),E21,IF(AND('Encodage réponses Es'!$CO19="!",'Encodage réponses Es'!CE19=""),"!",IF('Encodage réponses Es'!CE19="","",'Encodage réponses Es'!CE19)))</f>
        <v/>
      </c>
      <c r="CF21" s="83" t="str">
        <f>IF(OR(E21="a",E21="A"),E21,IF(AND('Encodage réponses Es'!$CO19="!",'Encodage réponses Es'!CF19=""),"!",IF('Encodage réponses Es'!CF19="","",'Encodage réponses Es'!CF19)))</f>
        <v/>
      </c>
      <c r="CG21" s="83" t="str">
        <f>IF(OR(E21="a",E21="A"),E21,IF(AND('Encodage réponses Es'!$CO19="!",'Encodage réponses Es'!CG19=""),"!",IF('Encodage réponses Es'!CG19="","",'Encodage réponses Es'!CG19)))</f>
        <v/>
      </c>
      <c r="CH21" s="83" t="str">
        <f>IF(OR(E21="a",E21="A"),E21,IF(AND('Encodage réponses Es'!$CO19="!",'Encodage réponses Es'!CH19=""),"!",IF('Encodage réponses Es'!CH19="","",'Encodage réponses Es'!CH19)))</f>
        <v/>
      </c>
      <c r="CI21" s="83" t="str">
        <f>IF(OR(E21="a",E21="A"),E21,IF(AND('Encodage réponses Es'!$CO19="!",'Encodage réponses Es'!CI19=""),"!",IF('Encodage réponses Es'!CI19="","",'Encodage réponses Es'!CI19)))</f>
        <v/>
      </c>
      <c r="CJ21" s="119" t="str">
        <f>IF(OR(E21="a",E21="A"),E21,IF(AND('Encodage réponses Es'!$CO19="!",'Encodage réponses Es'!CJ19=""),"!",IF('Encodage réponses Es'!CJ19="","",'Encodage réponses Es'!CJ19)))</f>
        <v/>
      </c>
      <c r="CK21" s="539" t="str">
        <f t="shared" si="14"/>
        <v/>
      </c>
      <c r="CL21" s="540"/>
      <c r="CM21" s="97" t="str">
        <f>IF(OR(E21="a",E21="A"),E21,IF(AND('Encodage réponses Es'!$CO19="!",'Encodage réponses Es'!BQ19=""),"!",IF('Encodage réponses Es'!BQ19="","",'Encodage réponses Es'!BQ19)))</f>
        <v/>
      </c>
      <c r="CN21" s="83" t="str">
        <f>IF(OR(E21="a",E21="A"),E21,IF(AND('Encodage réponses Es'!$CO19="!",'Encodage réponses Es'!BR19=""),"!",IF('Encodage réponses Es'!BR19="","",'Encodage réponses Es'!BR19)))</f>
        <v/>
      </c>
      <c r="CO21" s="83" t="str">
        <f>IF(OR(E21="a",E21="A"),E21,IF(AND('Encodage réponses Es'!$CO19="!",'Encodage réponses Es'!BS19=""),"!",IF('Encodage réponses Es'!BS19="","",'Encodage réponses Es'!BS19)))</f>
        <v/>
      </c>
      <c r="CP21" s="83" t="str">
        <f>IF(OR(E21="a",E21="A"),E21,IF(AND('Encodage réponses Es'!$CO19="!",'Encodage réponses Es'!BT19=""),"!",IF('Encodage réponses Es'!BT19="","",'Encodage réponses Es'!BT19)))</f>
        <v/>
      </c>
      <c r="CQ21" s="83" t="str">
        <f>IF(OR(E21="a",E21="A"),E21,IF(AND('Encodage réponses Es'!$CO19="!",'Encodage réponses Es'!BU19=""),"!",IF('Encodage réponses Es'!BU19="","",'Encodage réponses Es'!BU19)))</f>
        <v/>
      </c>
      <c r="CR21" s="83" t="str">
        <f>IF(OR(E21="a",E21="A"),E21,IF(AND('Encodage réponses Es'!$CO19="!",'Encodage réponses Es'!BW19=""),"!",IF('Encodage réponses Es'!BW19="","",'Encodage réponses Es'!BW19)))</f>
        <v/>
      </c>
      <c r="CS21" s="119" t="str">
        <f>IF(OR(E21="a",E21="A"),E21,IF(AND('Encodage réponses Es'!$CO19="!",'Encodage réponses Es'!BX19=""),"!",IF('Encodage réponses Es'!BX19="","",'Encodage réponses Es'!BX19)))</f>
        <v/>
      </c>
      <c r="CT21" s="539" t="str">
        <f t="shared" si="15"/>
        <v/>
      </c>
      <c r="CU21" s="540"/>
      <c r="CV21" s="97" t="str">
        <f>IF(OR(AG21="a",AG21="A"),AG21,IF(AND('Encodage réponses Es'!$CO19="!",'Encodage réponses Es'!BI19=""),"!",IF('Encodage réponses Es'!BI19="","",'Encodage réponses Es'!BI19)))</f>
        <v/>
      </c>
      <c r="CW21" s="83" t="str">
        <f>IF(OR(E21="a",E21="A"),E21,IF(AND('Encodage réponses Es'!$CO19="!",'Encodage réponses Es'!BJ19=""),"!",IF('Encodage réponses Es'!BJ19="","",'Encodage réponses Es'!BJ19)))</f>
        <v/>
      </c>
      <c r="CX21" s="83" t="str">
        <f>IF(OR(E21="a",E21="A"),E21,IF(AND('Encodage réponses Es'!$CO19="!",'Encodage réponses Es'!BK19=""),"!",IF('Encodage réponses Es'!BK19="","",'Encodage réponses Es'!BK19)))</f>
        <v/>
      </c>
      <c r="CY21" s="83" t="str">
        <f>IF(OR(E21="a",E21="A"),E21,IF(AND('Encodage réponses Es'!$CO19="!",'Encodage réponses Es'!BL19=""),"!",IF('Encodage réponses Es'!BL19="","",'Encodage réponses Es'!BL19)))</f>
        <v/>
      </c>
      <c r="CZ21" s="83" t="str">
        <f>IF(OR(E21="a",E21="A"),E21,IF(AND('Encodage réponses Es'!$CO19="!",'Encodage réponses Es'!BM19=""),"!",IF('Encodage réponses Es'!BM19="","",'Encodage réponses Es'!BM19)))</f>
        <v/>
      </c>
      <c r="DA21" s="83" t="str">
        <f>IF(OR(E21="a",E21="A"),E21,IF(AND('Encodage réponses Es'!$CO19="!",'Encodage réponses Es'!BY19=""),"!",IF('Encodage réponses Es'!BY19="","",'Encodage réponses Es'!BY19)))</f>
        <v/>
      </c>
      <c r="DB21" s="83" t="str">
        <f>IF(OR(E21="a",E21="A"),E21,IF(AND('Encodage réponses Es'!$CO19="!",'Encodage réponses Es'!BZ19=""),"!",IF('Encodage réponses Es'!BZ19="","",'Encodage réponses Es'!BZ19)))</f>
        <v/>
      </c>
      <c r="DC21" s="83" t="str">
        <f>IF(OR(E21="a",E21="A"),E21,IF(AND('Encodage réponses Es'!$CO19="!",'Encodage réponses Es'!CA19=""),"!",IF('Encodage réponses Es'!CA19="","",'Encodage réponses Es'!CA19)))</f>
        <v/>
      </c>
      <c r="DD21" s="83" t="str">
        <f>IF(OR(E21="a",E21="A"),E21,IF(AND('Encodage réponses Es'!$CO19="!",'Encodage réponses Es'!CB19=""),"!",IF('Encodage réponses Es'!CB19="","",'Encodage réponses Es'!CB19)))</f>
        <v/>
      </c>
      <c r="DE21" s="83" t="str">
        <f>IF(OR(E21="a",E21="A"),E21,IF(AND('Encodage réponses Es'!$CO19="!",'Encodage réponses Es'!CC19=""),"!",IF('Encodage réponses Es'!CC19="","",'Encodage réponses Es'!CC19)))</f>
        <v/>
      </c>
      <c r="DF21" s="83" t="str">
        <f>IF(OR(E21="a",E21="A"),E21,IF(AND('Encodage réponses Es'!$CO19="!",'Encodage réponses Es'!CK19=""),"!",IF('Encodage réponses Es'!CK19="","",'Encodage réponses Es'!CK19)))</f>
        <v/>
      </c>
      <c r="DG21" s="83" t="str">
        <f>IF(OR(E21="a",E21="A"),E21,IF(AND('Encodage réponses Es'!$CO19="!",'Encodage réponses Es'!CL19=""),"!",IF('Encodage réponses Es'!CL19="","",'Encodage réponses Es'!CL19)))</f>
        <v/>
      </c>
      <c r="DH21" s="83" t="str">
        <f>IF(OR(E21="a",E21="A"),E21,IF(AND('Encodage réponses Es'!$CO19="!",'Encodage réponses Es'!CM19=""),"!",IF('Encodage réponses Es'!CM19="","",'Encodage réponses Es'!CM19)))</f>
        <v/>
      </c>
      <c r="DI21" s="119" t="str">
        <f>IF(OR(E21="a",E21="A"),E21,IF(AND('Encodage réponses Es'!$CO19="!",'Encodage réponses Es'!CN19=""),"!",IF('Encodage réponses Es'!CN19="","",'Encodage réponses Es'!CN19)))</f>
        <v/>
      </c>
      <c r="DJ21" s="539" t="str">
        <f t="shared" si="16"/>
        <v/>
      </c>
      <c r="DK21" s="540"/>
      <c r="DL21" s="97" t="str">
        <f>IF(OR(E21="a",E21="A"),E21,IF(AND('Encodage réponses Es'!$CO19="!",'Encodage réponses Es'!BG19=""),"!",IF('Encodage réponses Es'!BG19="","",'Encodage réponses Es'!BG19)))</f>
        <v/>
      </c>
      <c r="DM21" s="119" t="str">
        <f>IF(OR(E21="a",E21="A"),E21,IF(AND('Encodage réponses Es'!$CO19="!",'Encodage réponses Es'!BH19=""),"!",IF('Encodage réponses Es'!BH19="","",'Encodage réponses Es'!BH19)))</f>
        <v/>
      </c>
      <c r="DN21" s="539" t="str">
        <f t="shared" si="17"/>
        <v/>
      </c>
      <c r="DO21" s="540"/>
      <c r="DP21" s="381" t="str">
        <f>IF(OR(E21="a",E21="A"),E21,IF(AND('Encodage réponses Es'!$CO19="!",'Encodage réponses Es'!CD19=""),"!",IF('Encodage réponses Es'!CD19="","",'Encodage réponses Es'!CD19)))</f>
        <v/>
      </c>
      <c r="DQ21" s="539" t="str">
        <f t="shared" si="18"/>
        <v/>
      </c>
      <c r="DR21" s="540"/>
    </row>
    <row r="22" spans="1:122" ht="11.25" customHeight="1" x14ac:dyDescent="0.25">
      <c r="A22" s="516"/>
      <c r="B22" s="517"/>
      <c r="C22" s="11">
        <v>18</v>
      </c>
      <c r="D22" s="11" t="str">
        <f>IF('Encodage réponses Es'!F20=0,"",'Encodage réponses Es'!F20)</f>
        <v/>
      </c>
      <c r="E22" s="57" t="str">
        <f>IF('Encodage réponses Es'!J20="","",'Encodage réponses Es'!J20)</f>
        <v/>
      </c>
      <c r="F22" s="84" t="str">
        <f t="shared" si="2"/>
        <v/>
      </c>
      <c r="G22" s="54" t="str">
        <f t="shared" si="3"/>
        <v/>
      </c>
      <c r="H22" s="90"/>
      <c r="I22" s="84" t="str">
        <f t="shared" si="4"/>
        <v/>
      </c>
      <c r="J22" s="54" t="str">
        <f t="shared" si="5"/>
        <v/>
      </c>
      <c r="K22" s="126"/>
      <c r="L22" s="84" t="str">
        <f t="shared" si="0"/>
        <v/>
      </c>
      <c r="M22" s="54" t="str">
        <f t="shared" si="1"/>
        <v/>
      </c>
      <c r="N22" s="126"/>
      <c r="O22" s="84" t="str">
        <f>IF(OR(E22="a",E22="A"),E22,IF(AND('Encodage réponses Es'!$CO20="!",'Encodage réponses Es'!L20=""),"!",IF('Encodage réponses Es'!L20="","",'Encodage réponses Es'!L20)))</f>
        <v/>
      </c>
      <c r="P22" s="108" t="str">
        <f>IF(OR(E22="a",E22="A"),E22,IF(AND('Encodage réponses Es'!$CO20="!",'Encodage réponses Es'!M20=""),"!",IF('Encodage réponses Es'!M20="","",'Encodage réponses Es'!M20)))</f>
        <v/>
      </c>
      <c r="Q22" s="108" t="str">
        <f>IF(OR(E22="a",E22="A"),E22,IF(AND('Encodage réponses Es'!$CO20="!",'Encodage réponses Es'!N20=""),"!",IF('Encodage réponses Es'!N20="","",'Encodage réponses Es'!N20)))</f>
        <v/>
      </c>
      <c r="R22" s="108" t="str">
        <f>IF(OR(E22="a",E22="A"),E22,IF(AND('Encodage réponses Es'!$CO20="!",'Encodage réponses Es'!O20=""),"!",IF('Encodage réponses Es'!O20="","",'Encodage réponses Es'!O20)))</f>
        <v/>
      </c>
      <c r="S22" s="108" t="str">
        <f>IF(OR(E22="a",E22="A"),E22,IF(AND('Encodage réponses Es'!$CO20="!",'Encodage réponses Es'!R20=""),"!",IF('Encodage réponses Es'!R20="","",'Encodage réponses Es'!R20)))</f>
        <v/>
      </c>
      <c r="T22" s="108" t="str">
        <f>IF(OR(E22="a",E22="A"),E22,IF(AND('Encodage réponses Es'!$CO20="!",'Encodage réponses Es'!U20=""),"!",IF('Encodage réponses Es'!U20="","",'Encodage réponses Es'!U20)))</f>
        <v/>
      </c>
      <c r="U22" s="109" t="str">
        <f>IF(OR(E22="a",E22="A"),E22,IF(AND('Encodage réponses Es'!$CO20="!",'Encodage réponses Es'!X20=""),"!",IF('Encodage réponses Es'!X20="","",'Encodage réponses Es'!X20)))</f>
        <v/>
      </c>
      <c r="V22" s="595" t="str">
        <f t="shared" si="6"/>
        <v/>
      </c>
      <c r="W22" s="588"/>
      <c r="X22" s="84" t="str">
        <f>IF(OR(E22="a",E22="A"),E22,IF(AND('Encodage réponses Es'!$CO20="!",'Encodage réponses Es'!AE20=""),"!",IF('Encodage réponses Es'!AE20="","",'Encodage réponses Es'!AE20)))</f>
        <v/>
      </c>
      <c r="Y22" s="108" t="str">
        <f>IF(OR(E22="a",E22="A"),E22,IF(AND('Encodage réponses Es'!$CO20="!",'Encodage réponses Es'!AJ20=""),"!",IF('Encodage réponses Es'!AJ20="","",'Encodage réponses Es'!AJ20)))</f>
        <v/>
      </c>
      <c r="Z22" s="108" t="str">
        <f>IF(OR(E22="a",E22="A"),E22,IF(AND('Encodage réponses Es'!$CO20="!",'Encodage réponses Es'!AN20=""),"!",IF('Encodage réponses Es'!AN20="","",'Encodage réponses Es'!AN20)))</f>
        <v/>
      </c>
      <c r="AA22" s="108" t="str">
        <f>IF(OR(E22="a",E22="A"),E22,IF(AND('Encodage réponses Es'!$CO20="!",'Encodage réponses Es'!AS20=""),"!",IF('Encodage réponses Es'!AS20="","",'Encodage réponses Es'!AS20)))</f>
        <v/>
      </c>
      <c r="AB22" s="108" t="str">
        <f>IF(OR(E22="a",E22="A"),E22,IF(AND('Encodage réponses Es'!$CO20="!",'Encodage réponses Es'!AZ20=""),"!",IF('Encodage réponses Es'!AZ20="","",'Encodage réponses Es'!AZ20)))</f>
        <v/>
      </c>
      <c r="AC22" s="109" t="str">
        <f>IF(OR(E22="a",E22="A"),E22,IF(AND('Encodage réponses Es'!$CO20="!",'Encodage réponses Es'!BA20=""),"!",IF('Encodage réponses Es'!BA20="","",'Encodage réponses Es'!BA20)))</f>
        <v/>
      </c>
      <c r="AD22" s="573" t="str">
        <f t="shared" si="7"/>
        <v/>
      </c>
      <c r="AE22" s="588"/>
      <c r="AF22" s="97" t="str">
        <f>IF(OR(E22="a",E22="A"),E22,IF(AND('Encodage réponses Es'!$CO20="!",'Encodage réponses Es'!P20=""),"!",IF('Encodage réponses Es'!P20="","",'Encodage réponses Es'!P20)))</f>
        <v/>
      </c>
      <c r="AG22" s="83" t="str">
        <f>IF(OR(E22="a",E22="A"),E22,IF(AND('Encodage réponses Es'!$CO20="!",'Encodage réponses Es'!Q20=""),"!",IF('Encodage réponses Es'!Q20="","",'Encodage réponses Es'!Q20)))</f>
        <v/>
      </c>
      <c r="AH22" s="83" t="str">
        <f>IF(OR(E22="a",E22="A"),E22,IF(AND('Encodage réponses Es'!$CO20="!",'Encodage réponses Es'!AO20=""),"!",IF('Encodage réponses Es'!AO20="","",'Encodage réponses Es'!AO20)))</f>
        <v/>
      </c>
      <c r="AI22" s="83" t="str">
        <f>IF(OR(E22="a",E22="A"),E22,IF(AND('Encodage réponses Es'!$CO20="!",'Encodage réponses Es'!AP20=""),"!",IF('Encodage réponses Es'!AP20="","",'Encodage réponses Es'!AP20)))</f>
        <v/>
      </c>
      <c r="AJ22" s="83" t="str">
        <f>IF(OR(E22="a",E22="A"),E22,IF(AND('Encodage réponses Es'!$CO20="!",'Encodage réponses Es'!AQ20=""),"!",IF('Encodage réponses Es'!AQ20="","",'Encodage réponses Es'!AQ20)))</f>
        <v/>
      </c>
      <c r="AK22" s="95" t="str">
        <f>IF(OR(E22="a",E22="A"),E22,IF(AND('Encodage réponses Es'!$CO20="!",'Encodage réponses Es'!AR20=""),"!",IF('Encodage réponses Es'!AR20="","",'Encodage réponses Es'!AR20)))</f>
        <v/>
      </c>
      <c r="AL22" s="539" t="str">
        <f t="shared" si="8"/>
        <v/>
      </c>
      <c r="AM22" s="540"/>
      <c r="AN22" s="97" t="str">
        <f>IF(OR(E22="a",E22="A"),E22,IF(AND('Encodage réponses Es'!$CO20="!",'Encodage réponses Es'!S20=""),"!",IF('Encodage réponses Es'!S20="","",'Encodage réponses Es'!S20)))</f>
        <v/>
      </c>
      <c r="AO22" s="83" t="str">
        <f>IF(OR(E22="a",E22="A"),E22,IF(AND('Encodage réponses Es'!$CO20="!",'Encodage réponses Es'!T20=""),"!",IF('Encodage réponses Es'!T20="","",'Encodage réponses Es'!T20)))</f>
        <v/>
      </c>
      <c r="AP22" s="83" t="str">
        <f>IF(OR(E22="a",E22="A"),E22,IF(AND('Encodage réponses Es'!$CO20="!",'Encodage réponses Es'!Z20=""),"!",IF('Encodage réponses Es'!Z20="","",'Encodage réponses Es'!Z20)))</f>
        <v/>
      </c>
      <c r="AQ22" s="83" t="str">
        <f>IF(OR(E22="a",E22="A"),E22,IF(AND('Encodage réponses Es'!$CO20="!",'Encodage réponses Es'!AA20=""),"!",IF('Encodage réponses Es'!AA20="","",'Encodage réponses Es'!AA20)))</f>
        <v/>
      </c>
      <c r="AR22" s="83" t="str">
        <f>IF(OR(E22="a",E22="A"),E22,IF(AND('Encodage réponses Es'!$CO20="!",'Encodage réponses Es'!AB20=""),"!",IF('Encodage réponses Es'!AB20="","",'Encodage réponses Es'!AB20)))</f>
        <v/>
      </c>
      <c r="AS22" s="83" t="str">
        <f>IF(OR(E22="a",E22="A"),E22,IF(AND('Encodage réponses Es'!$CO20="!",'Encodage réponses Es'!AC20=""),"!",IF('Encodage réponses Es'!AC20="","",'Encodage réponses Es'!AC20)))</f>
        <v/>
      </c>
      <c r="AT22" s="83" t="str">
        <f>IF(OR(E22="a",E22="A"),E22,IF(AND('Encodage réponses Es'!$CO20="!",'Encodage réponses Es'!AD20=""),"!",IF('Encodage réponses Es'!AD20="","",'Encodage réponses Es'!AD20)))</f>
        <v/>
      </c>
      <c r="AU22" s="119" t="str">
        <f>IF(OR(E22="a",E22="A"),E22,IF(AND('Encodage réponses Es'!$CO20="!",'Encodage réponses Es'!AF20=""),"!",IF('Encodage réponses Es'!AF20="","",'Encodage réponses Es'!AF20)))</f>
        <v/>
      </c>
      <c r="AV22" s="573" t="str">
        <f t="shared" si="9"/>
        <v/>
      </c>
      <c r="AW22" s="588"/>
      <c r="AX22" s="97" t="str">
        <f>IF(OR(E22="a",E22="A"),E22,IF(AND('Encodage réponses Es'!$CO20="!",'Encodage réponses Es'!AK20=""),"!",IF('Encodage réponses Es'!AK20="","",'Encodage réponses Es'!AK20)))</f>
        <v/>
      </c>
      <c r="AY22" s="83" t="str">
        <f>IF(OR(E22="a",E22="A"),E22,IF(AND('Encodage réponses Es'!$CO20="!",'Encodage réponses Es'!AM20=""),"!",IF('Encodage réponses Es'!AM20="","",'Encodage réponses Es'!AM20)))</f>
        <v/>
      </c>
      <c r="AZ22" s="83" t="str">
        <f>IF(OR(E22="a",E22="A"),E22,IF(AND('Encodage réponses Es'!$CO20="!",'Encodage réponses Es'!AT20=""),"!",IF('Encodage réponses Es'!AT20="","",'Encodage réponses Es'!AT20)))</f>
        <v/>
      </c>
      <c r="BA22" s="83" t="str">
        <f>IF(OR(E22="a",E22="A"),E22,IF(AND('Encodage réponses Es'!$CO20="!",'Encodage réponses Es'!AU20=""),"!",IF('Encodage réponses Es'!AU20="","",'Encodage réponses Es'!AU20)))</f>
        <v/>
      </c>
      <c r="BB22" s="83" t="str">
        <f>IF(OR(E22="a",E22="A"),E22,IF(AND('Encodage réponses Es'!$CO20="!",'Encodage réponses Es'!AV20=""),"!",IF('Encodage réponses Es'!AV20="","",'Encodage réponses Es'!AV20)))</f>
        <v/>
      </c>
      <c r="BC22" s="83" t="str">
        <f>IF(OR(E22="a",E22="A"),E22,IF(AND('Encodage réponses Es'!$CO20="!",'Encodage réponses Es'!AW20=""),"!",IF('Encodage réponses Es'!AW20="","",'Encodage réponses Es'!AW20)))</f>
        <v/>
      </c>
      <c r="BD22" s="83" t="str">
        <f>IF(OR(E22="a",E22="A"),E22,IF(AND('Encodage réponses Es'!$CO20="!",'Encodage réponses Es'!AX20=""),"!",IF('Encodage réponses Es'!AX20="","",'Encodage réponses Es'!AX20)))</f>
        <v/>
      </c>
      <c r="BE22" s="83" t="str">
        <f>IF(OR(E22="a",E22="A"),E22,IF(AND('Encodage réponses Es'!$CO20="!",'Encodage réponses Es'!AY20=""),"!",IF('Encodage réponses Es'!AY20="","",'Encodage réponses Es'!AY20)))</f>
        <v/>
      </c>
      <c r="BF22" s="83" t="str">
        <f>IF(OR(E22="a",E22="A"),E22,IF(AND('Encodage réponses Es'!$CO20="!",'Encodage réponses Es'!BB20=""),"!",IF('Encodage réponses Es'!BB20="","",'Encodage réponses Es'!BB20)))</f>
        <v/>
      </c>
      <c r="BG22" s="119" t="str">
        <f>IF(OR(E22="a",E22="A"),E22,IF(AND('Encodage réponses Es'!$CO20="!",'Encodage réponses Es'!BC20=""),"!",IF('Encodage réponses Es'!BC20="","",'Encodage réponses Es'!BC20)))</f>
        <v/>
      </c>
      <c r="BH22" s="539" t="str">
        <f t="shared" si="10"/>
        <v/>
      </c>
      <c r="BI22" s="540"/>
      <c r="BJ22" s="97" t="str">
        <f>IF(OR(E22="a",E22="A"),E22,IF(AND('Encodage réponses Es'!$CO20="!",'Encodage réponses Es'!V20=""),"!",IF('Encodage réponses Es'!V20="","",'Encodage réponses Es'!V20)))</f>
        <v/>
      </c>
      <c r="BK22" s="83" t="str">
        <f>IF(OR(E22="a",E22="A"),E22,IF(AND('Encodage réponses Es'!$CO20="!",'Encodage réponses Es'!W20=""),"!",IF('Encodage réponses Es'!W20="","",'Encodage réponses Es'!W20)))</f>
        <v/>
      </c>
      <c r="BL22" s="83" t="str">
        <f>IF(OR(E22="a",E22="A"),E22,IF(AND('Encodage réponses Es'!$CO20="!",'Encodage réponses Es'!Y20=""),"!",IF('Encodage réponses Es'!Y20="","",'Encodage réponses Es'!Y20)))</f>
        <v/>
      </c>
      <c r="BM22" s="83" t="str">
        <f>IF(OR(E22="a",E22="A"),E22,IF(AND('Encodage réponses Es'!$CO20="!",'Encodage réponses Es'!AG20=""),"!",IF('Encodage réponses Es'!AG20="","",'Encodage réponses Es'!AG20)))</f>
        <v/>
      </c>
      <c r="BN22" s="83" t="str">
        <f>IF(OR(E22="a",E22="A"),E22,IF(AND('Encodage réponses Es'!$CO20="!",'Encodage réponses Es'!AH20=""),"!",IF('Encodage réponses Es'!AH20="","",'Encodage réponses Es'!AH20)))</f>
        <v/>
      </c>
      <c r="BO22" s="83" t="str">
        <f>IF(OR(E22="a",E22="A"),E22,IF(AND('Encodage réponses Es'!$CO20="!",'Encodage réponses Es'!AI20=""),"!",IF('Encodage réponses Es'!AI20="","",'Encodage réponses Es'!AI20)))</f>
        <v/>
      </c>
      <c r="BP22" s="119" t="str">
        <f>IF(OR(E22="a",E22="A"),E22,IF(AND('Encodage réponses Es'!$CO20="!",'Encodage réponses Es'!AL20=""),"!",IF('Encodage réponses Es'!AL20="","",'Encodage réponses Es'!AL20)))</f>
        <v/>
      </c>
      <c r="BQ22" s="573" t="str">
        <f t="shared" si="11"/>
        <v/>
      </c>
      <c r="BR22" s="574"/>
      <c r="BS22" s="93"/>
      <c r="BT22" s="84" t="str">
        <f>IF(OR(E22="a",E22="A"),E22,IF(AND('Encodage réponses Es'!$CO20="!",'Encodage réponses Es'!BD20=""),"!",IF('Encodage réponses Es'!BD20="","",'Encodage réponses Es'!BD20)))</f>
        <v/>
      </c>
      <c r="BU22" s="108" t="str">
        <f>IF(OR(E22="a",E22="A"),E22,IF(AND('Encodage réponses Es'!$CO20="!",'Encodage réponses Es'!BE20=""),"!",IF('Encodage réponses Es'!BE20="","",'Encodage réponses Es'!BE20)))</f>
        <v/>
      </c>
      <c r="BV22" s="109" t="str">
        <f>IF(OR(E22="a",E22="A"),E22,IF(AND('Encodage réponses Es'!$CO20="!",'Encodage réponses Es'!BF20=""),"!",IF('Encodage réponses Es'!BF20="","",'Encodage réponses Es'!BF20)))</f>
        <v/>
      </c>
      <c r="BW22" s="539" t="str">
        <f t="shared" si="12"/>
        <v/>
      </c>
      <c r="BX22" s="540"/>
      <c r="BY22" s="97" t="str">
        <f>IF(OR(E22="a",E22="A"),E22,IF(AND('Encodage réponses Es'!$CO20="!",'Encodage réponses Es'!BN20=""),"!",IF('Encodage réponses Es'!BN20="","",'Encodage réponses Es'!BN20)))</f>
        <v/>
      </c>
      <c r="BZ22" s="119" t="str">
        <f>IF(OR(E22="a",E22="A"),E22,IF(AND('Encodage réponses Es'!$CO20="!",'Encodage réponses Es'!BP20=""),"!",IF('Encodage réponses Es'!BP20="","",'Encodage réponses Es'!BP20)))</f>
        <v/>
      </c>
      <c r="CA22" s="573" t="str">
        <f t="shared" si="13"/>
        <v/>
      </c>
      <c r="CB22" s="574"/>
      <c r="CC22" s="185" t="str">
        <f>IF(OR(E22="a",E22="A"),E22,IF(AND('Encodage réponses Es'!$CO20="!",'Encodage réponses Es'!BO20=""),"!",IF('Encodage réponses Es'!BO20="","",'Encodage réponses Es'!BO20)))</f>
        <v/>
      </c>
      <c r="CD22" s="83" t="str">
        <f>IF(OR(E22="a",E22="A"),E22,IF(AND('Encodage réponses Es'!$CO20="!",'Encodage réponses Es'!BV20=""),"!",IF('Encodage réponses Es'!BV20="","",'Encodage réponses Es'!BV20)))</f>
        <v/>
      </c>
      <c r="CE22" s="83" t="str">
        <f>IF(OR(E22="a",E22="A"),E22,IF(AND('Encodage réponses Es'!$CO20="!",'Encodage réponses Es'!CE20=""),"!",IF('Encodage réponses Es'!CE20="","",'Encodage réponses Es'!CE20)))</f>
        <v/>
      </c>
      <c r="CF22" s="83" t="str">
        <f>IF(OR(E22="a",E22="A"),E22,IF(AND('Encodage réponses Es'!$CO20="!",'Encodage réponses Es'!CF20=""),"!",IF('Encodage réponses Es'!CF20="","",'Encodage réponses Es'!CF20)))</f>
        <v/>
      </c>
      <c r="CG22" s="83" t="str">
        <f>IF(OR(E22="a",E22="A"),E22,IF(AND('Encodage réponses Es'!$CO20="!",'Encodage réponses Es'!CG20=""),"!",IF('Encodage réponses Es'!CG20="","",'Encodage réponses Es'!CG20)))</f>
        <v/>
      </c>
      <c r="CH22" s="83" t="str">
        <f>IF(OR(E22="a",E22="A"),E22,IF(AND('Encodage réponses Es'!$CO20="!",'Encodage réponses Es'!CH20=""),"!",IF('Encodage réponses Es'!CH20="","",'Encodage réponses Es'!CH20)))</f>
        <v/>
      </c>
      <c r="CI22" s="83" t="str">
        <f>IF(OR(E22="a",E22="A"),E22,IF(AND('Encodage réponses Es'!$CO20="!",'Encodage réponses Es'!CI20=""),"!",IF('Encodage réponses Es'!CI20="","",'Encodage réponses Es'!CI20)))</f>
        <v/>
      </c>
      <c r="CJ22" s="119" t="str">
        <f>IF(OR(E22="a",E22="A"),E22,IF(AND('Encodage réponses Es'!$CO20="!",'Encodage réponses Es'!CJ20=""),"!",IF('Encodage réponses Es'!CJ20="","",'Encodage réponses Es'!CJ20)))</f>
        <v/>
      </c>
      <c r="CK22" s="539" t="str">
        <f t="shared" si="14"/>
        <v/>
      </c>
      <c r="CL22" s="540"/>
      <c r="CM22" s="97" t="str">
        <f>IF(OR(E22="a",E22="A"),E22,IF(AND('Encodage réponses Es'!$CO20="!",'Encodage réponses Es'!BQ20=""),"!",IF('Encodage réponses Es'!BQ20="","",'Encodage réponses Es'!BQ20)))</f>
        <v/>
      </c>
      <c r="CN22" s="83" t="str">
        <f>IF(OR(E22="a",E22="A"),E22,IF(AND('Encodage réponses Es'!$CO20="!",'Encodage réponses Es'!BR20=""),"!",IF('Encodage réponses Es'!BR20="","",'Encodage réponses Es'!BR20)))</f>
        <v/>
      </c>
      <c r="CO22" s="83" t="str">
        <f>IF(OR(E22="a",E22="A"),E22,IF(AND('Encodage réponses Es'!$CO20="!",'Encodage réponses Es'!BS20=""),"!",IF('Encodage réponses Es'!BS20="","",'Encodage réponses Es'!BS20)))</f>
        <v/>
      </c>
      <c r="CP22" s="83" t="str">
        <f>IF(OR(E22="a",E22="A"),E22,IF(AND('Encodage réponses Es'!$CO20="!",'Encodage réponses Es'!BT20=""),"!",IF('Encodage réponses Es'!BT20="","",'Encodage réponses Es'!BT20)))</f>
        <v/>
      </c>
      <c r="CQ22" s="83" t="str">
        <f>IF(OR(E22="a",E22="A"),E22,IF(AND('Encodage réponses Es'!$CO20="!",'Encodage réponses Es'!BU20=""),"!",IF('Encodage réponses Es'!BU20="","",'Encodage réponses Es'!BU20)))</f>
        <v/>
      </c>
      <c r="CR22" s="83" t="str">
        <f>IF(OR(E22="a",E22="A"),E22,IF(AND('Encodage réponses Es'!$CO20="!",'Encodage réponses Es'!BW20=""),"!",IF('Encodage réponses Es'!BW20="","",'Encodage réponses Es'!BW20)))</f>
        <v/>
      </c>
      <c r="CS22" s="119" t="str">
        <f>IF(OR(E22="a",E22="A"),E22,IF(AND('Encodage réponses Es'!$CO20="!",'Encodage réponses Es'!BX20=""),"!",IF('Encodage réponses Es'!BX20="","",'Encodage réponses Es'!BX20)))</f>
        <v/>
      </c>
      <c r="CT22" s="539" t="str">
        <f t="shared" si="15"/>
        <v/>
      </c>
      <c r="CU22" s="540"/>
      <c r="CV22" s="97" t="str">
        <f>IF(OR(AG22="a",AG22="A"),AG22,IF(AND('Encodage réponses Es'!$CO20="!",'Encodage réponses Es'!BI20=""),"!",IF('Encodage réponses Es'!BI20="","",'Encodage réponses Es'!BI20)))</f>
        <v/>
      </c>
      <c r="CW22" s="83" t="str">
        <f>IF(OR(E22="a",E22="A"),E22,IF(AND('Encodage réponses Es'!$CO20="!",'Encodage réponses Es'!BJ20=""),"!",IF('Encodage réponses Es'!BJ20="","",'Encodage réponses Es'!BJ20)))</f>
        <v/>
      </c>
      <c r="CX22" s="83" t="str">
        <f>IF(OR(E22="a",E22="A"),E22,IF(AND('Encodage réponses Es'!$CO20="!",'Encodage réponses Es'!BK20=""),"!",IF('Encodage réponses Es'!BK20="","",'Encodage réponses Es'!BK20)))</f>
        <v/>
      </c>
      <c r="CY22" s="83" t="str">
        <f>IF(OR(E22="a",E22="A"),E22,IF(AND('Encodage réponses Es'!$CO20="!",'Encodage réponses Es'!BL20=""),"!",IF('Encodage réponses Es'!BL20="","",'Encodage réponses Es'!BL20)))</f>
        <v/>
      </c>
      <c r="CZ22" s="83" t="str">
        <f>IF(OR(E22="a",E22="A"),E22,IF(AND('Encodage réponses Es'!$CO20="!",'Encodage réponses Es'!BM20=""),"!",IF('Encodage réponses Es'!BM20="","",'Encodage réponses Es'!BM20)))</f>
        <v/>
      </c>
      <c r="DA22" s="83" t="str">
        <f>IF(OR(E22="a",E22="A"),E22,IF(AND('Encodage réponses Es'!$CO20="!",'Encodage réponses Es'!BY20=""),"!",IF('Encodage réponses Es'!BY20="","",'Encodage réponses Es'!BY20)))</f>
        <v/>
      </c>
      <c r="DB22" s="83" t="str">
        <f>IF(OR(E22="a",E22="A"),E22,IF(AND('Encodage réponses Es'!$CO20="!",'Encodage réponses Es'!BZ20=""),"!",IF('Encodage réponses Es'!BZ20="","",'Encodage réponses Es'!BZ20)))</f>
        <v/>
      </c>
      <c r="DC22" s="83" t="str">
        <f>IF(OR(E22="a",E22="A"),E22,IF(AND('Encodage réponses Es'!$CO20="!",'Encodage réponses Es'!CA20=""),"!",IF('Encodage réponses Es'!CA20="","",'Encodage réponses Es'!CA20)))</f>
        <v/>
      </c>
      <c r="DD22" s="83" t="str">
        <f>IF(OR(E22="a",E22="A"),E22,IF(AND('Encodage réponses Es'!$CO20="!",'Encodage réponses Es'!CB20=""),"!",IF('Encodage réponses Es'!CB20="","",'Encodage réponses Es'!CB20)))</f>
        <v/>
      </c>
      <c r="DE22" s="83" t="str">
        <f>IF(OR(E22="a",E22="A"),E22,IF(AND('Encodage réponses Es'!$CO20="!",'Encodage réponses Es'!CC20=""),"!",IF('Encodage réponses Es'!CC20="","",'Encodage réponses Es'!CC20)))</f>
        <v/>
      </c>
      <c r="DF22" s="83" t="str">
        <f>IF(OR(E22="a",E22="A"),E22,IF(AND('Encodage réponses Es'!$CO20="!",'Encodage réponses Es'!CK20=""),"!",IF('Encodage réponses Es'!CK20="","",'Encodage réponses Es'!CK20)))</f>
        <v/>
      </c>
      <c r="DG22" s="83" t="str">
        <f>IF(OR(E22="a",E22="A"),E22,IF(AND('Encodage réponses Es'!$CO20="!",'Encodage réponses Es'!CL20=""),"!",IF('Encodage réponses Es'!CL20="","",'Encodage réponses Es'!CL20)))</f>
        <v/>
      </c>
      <c r="DH22" s="83" t="str">
        <f>IF(OR(E22="a",E22="A"),E22,IF(AND('Encodage réponses Es'!$CO20="!",'Encodage réponses Es'!CM20=""),"!",IF('Encodage réponses Es'!CM20="","",'Encodage réponses Es'!CM20)))</f>
        <v/>
      </c>
      <c r="DI22" s="119" t="str">
        <f>IF(OR(E22="a",E22="A"),E22,IF(AND('Encodage réponses Es'!$CO20="!",'Encodage réponses Es'!CN20=""),"!",IF('Encodage réponses Es'!CN20="","",'Encodage réponses Es'!CN20)))</f>
        <v/>
      </c>
      <c r="DJ22" s="539" t="str">
        <f t="shared" si="16"/>
        <v/>
      </c>
      <c r="DK22" s="540"/>
      <c r="DL22" s="97" t="str">
        <f>IF(OR(E22="a",E22="A"),E22,IF(AND('Encodage réponses Es'!$CO20="!",'Encodage réponses Es'!BG20=""),"!",IF('Encodage réponses Es'!BG20="","",'Encodage réponses Es'!BG20)))</f>
        <v/>
      </c>
      <c r="DM22" s="119" t="str">
        <f>IF(OR(E22="a",E22="A"),E22,IF(AND('Encodage réponses Es'!$CO20="!",'Encodage réponses Es'!BH20=""),"!",IF('Encodage réponses Es'!BH20="","",'Encodage réponses Es'!BH20)))</f>
        <v/>
      </c>
      <c r="DN22" s="539" t="str">
        <f t="shared" si="17"/>
        <v/>
      </c>
      <c r="DO22" s="540"/>
      <c r="DP22" s="381" t="str">
        <f>IF(OR(E22="a",E22="A"),E22,IF(AND('Encodage réponses Es'!$CO20="!",'Encodage réponses Es'!CD20=""),"!",IF('Encodage réponses Es'!CD20="","",'Encodage réponses Es'!CD20)))</f>
        <v/>
      </c>
      <c r="DQ22" s="539" t="str">
        <f t="shared" si="18"/>
        <v/>
      </c>
      <c r="DR22" s="540"/>
    </row>
    <row r="23" spans="1:122" ht="11.25" customHeight="1" x14ac:dyDescent="0.25">
      <c r="A23" s="516"/>
      <c r="B23" s="517"/>
      <c r="C23" s="11">
        <v>19</v>
      </c>
      <c r="D23" s="11" t="str">
        <f>IF('Encodage réponses Es'!F21=0,"",'Encodage réponses Es'!F21)</f>
        <v/>
      </c>
      <c r="E23" s="57" t="str">
        <f>IF('Encodage réponses Es'!J21="","",'Encodage réponses Es'!J21)</f>
        <v/>
      </c>
      <c r="F23" s="84" t="str">
        <f t="shared" si="2"/>
        <v/>
      </c>
      <c r="G23" s="54" t="str">
        <f t="shared" si="3"/>
        <v/>
      </c>
      <c r="H23" s="90"/>
      <c r="I23" s="84" t="str">
        <f t="shared" si="4"/>
        <v/>
      </c>
      <c r="J23" s="54" t="str">
        <f t="shared" si="5"/>
        <v/>
      </c>
      <c r="K23" s="126"/>
      <c r="L23" s="84" t="str">
        <f t="shared" si="0"/>
        <v/>
      </c>
      <c r="M23" s="54" t="str">
        <f t="shared" si="1"/>
        <v/>
      </c>
      <c r="N23" s="126"/>
      <c r="O23" s="84" t="str">
        <f>IF(OR(E23="a",E23="A"),E23,IF(AND('Encodage réponses Es'!$CO21="!",'Encodage réponses Es'!L21=""),"!",IF('Encodage réponses Es'!L21="","",'Encodage réponses Es'!L21)))</f>
        <v/>
      </c>
      <c r="P23" s="108" t="str">
        <f>IF(OR(E23="a",E23="A"),E23,IF(AND('Encodage réponses Es'!$CO21="!",'Encodage réponses Es'!M21=""),"!",IF('Encodage réponses Es'!M21="","",'Encodage réponses Es'!M21)))</f>
        <v/>
      </c>
      <c r="Q23" s="108" t="str">
        <f>IF(OR(E23="a",E23="A"),E23,IF(AND('Encodage réponses Es'!$CO21="!",'Encodage réponses Es'!N21=""),"!",IF('Encodage réponses Es'!N21="","",'Encodage réponses Es'!N21)))</f>
        <v/>
      </c>
      <c r="R23" s="108" t="str">
        <f>IF(OR(E23="a",E23="A"),E23,IF(AND('Encodage réponses Es'!$CO21="!",'Encodage réponses Es'!O21=""),"!",IF('Encodage réponses Es'!O21="","",'Encodage réponses Es'!O21)))</f>
        <v/>
      </c>
      <c r="S23" s="108" t="str">
        <f>IF(OR(E23="a",E23="A"),E23,IF(AND('Encodage réponses Es'!$CO21="!",'Encodage réponses Es'!R21=""),"!",IF('Encodage réponses Es'!R21="","",'Encodage réponses Es'!R21)))</f>
        <v/>
      </c>
      <c r="T23" s="108" t="str">
        <f>IF(OR(E23="a",E23="A"),E23,IF(AND('Encodage réponses Es'!$CO21="!",'Encodage réponses Es'!U21=""),"!",IF('Encodage réponses Es'!U21="","",'Encodage réponses Es'!U21)))</f>
        <v/>
      </c>
      <c r="U23" s="109" t="str">
        <f>IF(OR(E23="a",E23="A"),E23,IF(AND('Encodage réponses Es'!$CO21="!",'Encodage réponses Es'!X21=""),"!",IF('Encodage réponses Es'!X21="","",'Encodage réponses Es'!X21)))</f>
        <v/>
      </c>
      <c r="V23" s="595" t="str">
        <f t="shared" si="6"/>
        <v/>
      </c>
      <c r="W23" s="588"/>
      <c r="X23" s="84" t="str">
        <f>IF(OR(E23="a",E23="A"),E23,IF(AND('Encodage réponses Es'!$CO21="!",'Encodage réponses Es'!AE21=""),"!",IF('Encodage réponses Es'!AE21="","",'Encodage réponses Es'!AE21)))</f>
        <v/>
      </c>
      <c r="Y23" s="108" t="str">
        <f>IF(OR(E23="a",E23="A"),E23,IF(AND('Encodage réponses Es'!$CO21="!",'Encodage réponses Es'!AJ21=""),"!",IF('Encodage réponses Es'!AJ21="","",'Encodage réponses Es'!AJ21)))</f>
        <v/>
      </c>
      <c r="Z23" s="108" t="str">
        <f>IF(OR(E23="a",E23="A"),E23,IF(AND('Encodage réponses Es'!$CO21="!",'Encodage réponses Es'!AN21=""),"!",IF('Encodage réponses Es'!AN21="","",'Encodage réponses Es'!AN21)))</f>
        <v/>
      </c>
      <c r="AA23" s="108" t="str">
        <f>IF(OR(E23="a",E23="A"),E23,IF(AND('Encodage réponses Es'!$CO21="!",'Encodage réponses Es'!AS21=""),"!",IF('Encodage réponses Es'!AS21="","",'Encodage réponses Es'!AS21)))</f>
        <v/>
      </c>
      <c r="AB23" s="108" t="str">
        <f>IF(OR(E23="a",E23="A"),E23,IF(AND('Encodage réponses Es'!$CO21="!",'Encodage réponses Es'!AZ21=""),"!",IF('Encodage réponses Es'!AZ21="","",'Encodage réponses Es'!AZ21)))</f>
        <v/>
      </c>
      <c r="AC23" s="109" t="str">
        <f>IF(OR(E23="a",E23="A"),E23,IF(AND('Encodage réponses Es'!$CO21="!",'Encodage réponses Es'!BA21=""),"!",IF('Encodage réponses Es'!BA21="","",'Encodage réponses Es'!BA21)))</f>
        <v/>
      </c>
      <c r="AD23" s="573" t="str">
        <f t="shared" si="7"/>
        <v/>
      </c>
      <c r="AE23" s="588"/>
      <c r="AF23" s="97" t="str">
        <f>IF(OR(E23="a",E23="A"),E23,IF(AND('Encodage réponses Es'!$CO21="!",'Encodage réponses Es'!P21=""),"!",IF('Encodage réponses Es'!P21="","",'Encodage réponses Es'!P21)))</f>
        <v/>
      </c>
      <c r="AG23" s="83" t="str">
        <f>IF(OR(E23="a",E23="A"),E23,IF(AND('Encodage réponses Es'!$CO21="!",'Encodage réponses Es'!Q21=""),"!",IF('Encodage réponses Es'!Q21="","",'Encodage réponses Es'!Q21)))</f>
        <v/>
      </c>
      <c r="AH23" s="83" t="str">
        <f>IF(OR(E23="a",E23="A"),E23,IF(AND('Encodage réponses Es'!$CO21="!",'Encodage réponses Es'!AO21=""),"!",IF('Encodage réponses Es'!AO21="","",'Encodage réponses Es'!AO21)))</f>
        <v/>
      </c>
      <c r="AI23" s="83" t="str">
        <f>IF(OR(E23="a",E23="A"),E23,IF(AND('Encodage réponses Es'!$CO21="!",'Encodage réponses Es'!AP21=""),"!",IF('Encodage réponses Es'!AP21="","",'Encodage réponses Es'!AP21)))</f>
        <v/>
      </c>
      <c r="AJ23" s="83" t="str">
        <f>IF(OR(E23="a",E23="A"),E23,IF(AND('Encodage réponses Es'!$CO21="!",'Encodage réponses Es'!AQ21=""),"!",IF('Encodage réponses Es'!AQ21="","",'Encodage réponses Es'!AQ21)))</f>
        <v/>
      </c>
      <c r="AK23" s="95" t="str">
        <f>IF(OR(E23="a",E23="A"),E23,IF(AND('Encodage réponses Es'!$CO21="!",'Encodage réponses Es'!AR21=""),"!",IF('Encodage réponses Es'!AR21="","",'Encodage réponses Es'!AR21)))</f>
        <v/>
      </c>
      <c r="AL23" s="539" t="str">
        <f t="shared" si="8"/>
        <v/>
      </c>
      <c r="AM23" s="540"/>
      <c r="AN23" s="97" t="str">
        <f>IF(OR(E23="a",E23="A"),E23,IF(AND('Encodage réponses Es'!$CO21="!",'Encodage réponses Es'!S21=""),"!",IF('Encodage réponses Es'!S21="","",'Encodage réponses Es'!S21)))</f>
        <v/>
      </c>
      <c r="AO23" s="83" t="str">
        <f>IF(OR(E23="a",E23="A"),E23,IF(AND('Encodage réponses Es'!$CO21="!",'Encodage réponses Es'!T21=""),"!",IF('Encodage réponses Es'!T21="","",'Encodage réponses Es'!T21)))</f>
        <v/>
      </c>
      <c r="AP23" s="83" t="str">
        <f>IF(OR(E23="a",E23="A"),E23,IF(AND('Encodage réponses Es'!$CO21="!",'Encodage réponses Es'!Z21=""),"!",IF('Encodage réponses Es'!Z21="","",'Encodage réponses Es'!Z21)))</f>
        <v/>
      </c>
      <c r="AQ23" s="83" t="str">
        <f>IF(OR(E23="a",E23="A"),E23,IF(AND('Encodage réponses Es'!$CO21="!",'Encodage réponses Es'!AA21=""),"!",IF('Encodage réponses Es'!AA21="","",'Encodage réponses Es'!AA21)))</f>
        <v/>
      </c>
      <c r="AR23" s="83" t="str">
        <f>IF(OR(E23="a",E23="A"),E23,IF(AND('Encodage réponses Es'!$CO21="!",'Encodage réponses Es'!AB21=""),"!",IF('Encodage réponses Es'!AB21="","",'Encodage réponses Es'!AB21)))</f>
        <v/>
      </c>
      <c r="AS23" s="83" t="str">
        <f>IF(OR(E23="a",E23="A"),E23,IF(AND('Encodage réponses Es'!$CO21="!",'Encodage réponses Es'!AC21=""),"!",IF('Encodage réponses Es'!AC21="","",'Encodage réponses Es'!AC21)))</f>
        <v/>
      </c>
      <c r="AT23" s="83" t="str">
        <f>IF(OR(E23="a",E23="A"),E23,IF(AND('Encodage réponses Es'!$CO21="!",'Encodage réponses Es'!AD21=""),"!",IF('Encodage réponses Es'!AD21="","",'Encodage réponses Es'!AD21)))</f>
        <v/>
      </c>
      <c r="AU23" s="119" t="str">
        <f>IF(OR(E23="a",E23="A"),E23,IF(AND('Encodage réponses Es'!$CO21="!",'Encodage réponses Es'!AF21=""),"!",IF('Encodage réponses Es'!AF21="","",'Encodage réponses Es'!AF21)))</f>
        <v/>
      </c>
      <c r="AV23" s="573" t="str">
        <f t="shared" si="9"/>
        <v/>
      </c>
      <c r="AW23" s="588"/>
      <c r="AX23" s="97" t="str">
        <f>IF(OR(E23="a",E23="A"),E23,IF(AND('Encodage réponses Es'!$CO21="!",'Encodage réponses Es'!AK21=""),"!",IF('Encodage réponses Es'!AK21="","",'Encodage réponses Es'!AK21)))</f>
        <v/>
      </c>
      <c r="AY23" s="83" t="str">
        <f>IF(OR(E23="a",E23="A"),E23,IF(AND('Encodage réponses Es'!$CO21="!",'Encodage réponses Es'!AM21=""),"!",IF('Encodage réponses Es'!AM21="","",'Encodage réponses Es'!AM21)))</f>
        <v/>
      </c>
      <c r="AZ23" s="83" t="str">
        <f>IF(OR(E23="a",E23="A"),E23,IF(AND('Encodage réponses Es'!$CO21="!",'Encodage réponses Es'!AT21=""),"!",IF('Encodage réponses Es'!AT21="","",'Encodage réponses Es'!AT21)))</f>
        <v/>
      </c>
      <c r="BA23" s="83" t="str">
        <f>IF(OR(E23="a",E23="A"),E23,IF(AND('Encodage réponses Es'!$CO21="!",'Encodage réponses Es'!AU21=""),"!",IF('Encodage réponses Es'!AU21="","",'Encodage réponses Es'!AU21)))</f>
        <v/>
      </c>
      <c r="BB23" s="83" t="str">
        <f>IF(OR(E23="a",E23="A"),E23,IF(AND('Encodage réponses Es'!$CO21="!",'Encodage réponses Es'!AV21=""),"!",IF('Encodage réponses Es'!AV21="","",'Encodage réponses Es'!AV21)))</f>
        <v/>
      </c>
      <c r="BC23" s="83" t="str">
        <f>IF(OR(E23="a",E23="A"),E23,IF(AND('Encodage réponses Es'!$CO21="!",'Encodage réponses Es'!AW21=""),"!",IF('Encodage réponses Es'!AW21="","",'Encodage réponses Es'!AW21)))</f>
        <v/>
      </c>
      <c r="BD23" s="83" t="str">
        <f>IF(OR(E23="a",E23="A"),E23,IF(AND('Encodage réponses Es'!$CO21="!",'Encodage réponses Es'!AX21=""),"!",IF('Encodage réponses Es'!AX21="","",'Encodage réponses Es'!AX21)))</f>
        <v/>
      </c>
      <c r="BE23" s="83" t="str">
        <f>IF(OR(E23="a",E23="A"),E23,IF(AND('Encodage réponses Es'!$CO21="!",'Encodage réponses Es'!AY21=""),"!",IF('Encodage réponses Es'!AY21="","",'Encodage réponses Es'!AY21)))</f>
        <v/>
      </c>
      <c r="BF23" s="83" t="str">
        <f>IF(OR(E23="a",E23="A"),E23,IF(AND('Encodage réponses Es'!$CO21="!",'Encodage réponses Es'!BB21=""),"!",IF('Encodage réponses Es'!BB21="","",'Encodage réponses Es'!BB21)))</f>
        <v/>
      </c>
      <c r="BG23" s="119" t="str">
        <f>IF(OR(E23="a",E23="A"),E23,IF(AND('Encodage réponses Es'!$CO21="!",'Encodage réponses Es'!BC21=""),"!",IF('Encodage réponses Es'!BC21="","",'Encodage réponses Es'!BC21)))</f>
        <v/>
      </c>
      <c r="BH23" s="539" t="str">
        <f t="shared" si="10"/>
        <v/>
      </c>
      <c r="BI23" s="540"/>
      <c r="BJ23" s="97" t="str">
        <f>IF(OR(E23="a",E23="A"),E23,IF(AND('Encodage réponses Es'!$CO21="!",'Encodage réponses Es'!V21=""),"!",IF('Encodage réponses Es'!V21="","",'Encodage réponses Es'!V21)))</f>
        <v/>
      </c>
      <c r="BK23" s="83" t="str">
        <f>IF(OR(E23="a",E23="A"),E23,IF(AND('Encodage réponses Es'!$CO21="!",'Encodage réponses Es'!W21=""),"!",IF('Encodage réponses Es'!W21="","",'Encodage réponses Es'!W21)))</f>
        <v/>
      </c>
      <c r="BL23" s="83" t="str">
        <f>IF(OR(E23="a",E23="A"),E23,IF(AND('Encodage réponses Es'!$CO21="!",'Encodage réponses Es'!Y21=""),"!",IF('Encodage réponses Es'!Y21="","",'Encodage réponses Es'!Y21)))</f>
        <v/>
      </c>
      <c r="BM23" s="83" t="str">
        <f>IF(OR(E23="a",E23="A"),E23,IF(AND('Encodage réponses Es'!$CO21="!",'Encodage réponses Es'!AG21=""),"!",IF('Encodage réponses Es'!AG21="","",'Encodage réponses Es'!AG21)))</f>
        <v/>
      </c>
      <c r="BN23" s="83" t="str">
        <f>IF(OR(E23="a",E23="A"),E23,IF(AND('Encodage réponses Es'!$CO21="!",'Encodage réponses Es'!AH21=""),"!",IF('Encodage réponses Es'!AH21="","",'Encodage réponses Es'!AH21)))</f>
        <v/>
      </c>
      <c r="BO23" s="83" t="str">
        <f>IF(OR(E23="a",E23="A"),E23,IF(AND('Encodage réponses Es'!$CO21="!",'Encodage réponses Es'!AI21=""),"!",IF('Encodage réponses Es'!AI21="","",'Encodage réponses Es'!AI21)))</f>
        <v/>
      </c>
      <c r="BP23" s="119" t="str">
        <f>IF(OR(E23="a",E23="A"),E23,IF(AND('Encodage réponses Es'!$CO21="!",'Encodage réponses Es'!AL21=""),"!",IF('Encodage réponses Es'!AL21="","",'Encodage réponses Es'!AL21)))</f>
        <v/>
      </c>
      <c r="BQ23" s="573" t="str">
        <f t="shared" si="11"/>
        <v/>
      </c>
      <c r="BR23" s="574"/>
      <c r="BS23" s="93"/>
      <c r="BT23" s="84" t="str">
        <f>IF(OR(E23="a",E23="A"),E23,IF(AND('Encodage réponses Es'!$CO21="!",'Encodage réponses Es'!BD21=""),"!",IF('Encodage réponses Es'!BD21="","",'Encodage réponses Es'!BD21)))</f>
        <v/>
      </c>
      <c r="BU23" s="108" t="str">
        <f>IF(OR(E23="a",E23="A"),E23,IF(AND('Encodage réponses Es'!$CO21="!",'Encodage réponses Es'!BE21=""),"!",IF('Encodage réponses Es'!BE21="","",'Encodage réponses Es'!BE21)))</f>
        <v/>
      </c>
      <c r="BV23" s="109" t="str">
        <f>IF(OR(E23="a",E23="A"),E23,IF(AND('Encodage réponses Es'!$CO21="!",'Encodage réponses Es'!BF21=""),"!",IF('Encodage réponses Es'!BF21="","",'Encodage réponses Es'!BF21)))</f>
        <v/>
      </c>
      <c r="BW23" s="539" t="str">
        <f t="shared" si="12"/>
        <v/>
      </c>
      <c r="BX23" s="540"/>
      <c r="BY23" s="97" t="str">
        <f>IF(OR(E23="a",E23="A"),E23,IF(AND('Encodage réponses Es'!$CO21="!",'Encodage réponses Es'!BN21=""),"!",IF('Encodage réponses Es'!BN21="","",'Encodage réponses Es'!BN21)))</f>
        <v/>
      </c>
      <c r="BZ23" s="119" t="str">
        <f>IF(OR(E23="a",E23="A"),E23,IF(AND('Encodage réponses Es'!$CO21="!",'Encodage réponses Es'!BP21=""),"!",IF('Encodage réponses Es'!BP21="","",'Encodage réponses Es'!BP21)))</f>
        <v/>
      </c>
      <c r="CA23" s="573" t="str">
        <f t="shared" si="13"/>
        <v/>
      </c>
      <c r="CB23" s="574"/>
      <c r="CC23" s="185" t="str">
        <f>IF(OR(E23="a",E23="A"),E23,IF(AND('Encodage réponses Es'!$CO21="!",'Encodage réponses Es'!BO21=""),"!",IF('Encodage réponses Es'!BO21="","",'Encodage réponses Es'!BO21)))</f>
        <v/>
      </c>
      <c r="CD23" s="83" t="str">
        <f>IF(OR(E23="a",E23="A"),E23,IF(AND('Encodage réponses Es'!$CO21="!",'Encodage réponses Es'!BV21=""),"!",IF('Encodage réponses Es'!BV21="","",'Encodage réponses Es'!BV21)))</f>
        <v/>
      </c>
      <c r="CE23" s="83" t="str">
        <f>IF(OR(E23="a",E23="A"),E23,IF(AND('Encodage réponses Es'!$CO21="!",'Encodage réponses Es'!CE21=""),"!",IF('Encodage réponses Es'!CE21="","",'Encodage réponses Es'!CE21)))</f>
        <v/>
      </c>
      <c r="CF23" s="83" t="str">
        <f>IF(OR(E23="a",E23="A"),E23,IF(AND('Encodage réponses Es'!$CO21="!",'Encodage réponses Es'!CF21=""),"!",IF('Encodage réponses Es'!CF21="","",'Encodage réponses Es'!CF21)))</f>
        <v/>
      </c>
      <c r="CG23" s="83" t="str">
        <f>IF(OR(E23="a",E23="A"),E23,IF(AND('Encodage réponses Es'!$CO21="!",'Encodage réponses Es'!CG21=""),"!",IF('Encodage réponses Es'!CG21="","",'Encodage réponses Es'!CG21)))</f>
        <v/>
      </c>
      <c r="CH23" s="83" t="str">
        <f>IF(OR(E23="a",E23="A"),E23,IF(AND('Encodage réponses Es'!$CO21="!",'Encodage réponses Es'!CH21=""),"!",IF('Encodage réponses Es'!CH21="","",'Encodage réponses Es'!CH21)))</f>
        <v/>
      </c>
      <c r="CI23" s="83" t="str">
        <f>IF(OR(E23="a",E23="A"),E23,IF(AND('Encodage réponses Es'!$CO21="!",'Encodage réponses Es'!CI21=""),"!",IF('Encodage réponses Es'!CI21="","",'Encodage réponses Es'!CI21)))</f>
        <v/>
      </c>
      <c r="CJ23" s="119" t="str">
        <f>IF(OR(E23="a",E23="A"),E23,IF(AND('Encodage réponses Es'!$CO21="!",'Encodage réponses Es'!CJ21=""),"!",IF('Encodage réponses Es'!CJ21="","",'Encodage réponses Es'!CJ21)))</f>
        <v/>
      </c>
      <c r="CK23" s="539" t="str">
        <f t="shared" si="14"/>
        <v/>
      </c>
      <c r="CL23" s="540"/>
      <c r="CM23" s="97" t="str">
        <f>IF(OR(E23="a",E23="A"),E23,IF(AND('Encodage réponses Es'!$CO21="!",'Encodage réponses Es'!BQ21=""),"!",IF('Encodage réponses Es'!BQ21="","",'Encodage réponses Es'!BQ21)))</f>
        <v/>
      </c>
      <c r="CN23" s="83" t="str">
        <f>IF(OR(E23="a",E23="A"),E23,IF(AND('Encodage réponses Es'!$CO21="!",'Encodage réponses Es'!BR21=""),"!",IF('Encodage réponses Es'!BR21="","",'Encodage réponses Es'!BR21)))</f>
        <v/>
      </c>
      <c r="CO23" s="83" t="str">
        <f>IF(OR(E23="a",E23="A"),E23,IF(AND('Encodage réponses Es'!$CO21="!",'Encodage réponses Es'!BS21=""),"!",IF('Encodage réponses Es'!BS21="","",'Encodage réponses Es'!BS21)))</f>
        <v/>
      </c>
      <c r="CP23" s="83" t="str">
        <f>IF(OR(E23="a",E23="A"),E23,IF(AND('Encodage réponses Es'!$CO21="!",'Encodage réponses Es'!BT21=""),"!",IF('Encodage réponses Es'!BT21="","",'Encodage réponses Es'!BT21)))</f>
        <v/>
      </c>
      <c r="CQ23" s="83" t="str">
        <f>IF(OR(E23="a",E23="A"),E23,IF(AND('Encodage réponses Es'!$CO21="!",'Encodage réponses Es'!BU21=""),"!",IF('Encodage réponses Es'!BU21="","",'Encodage réponses Es'!BU21)))</f>
        <v/>
      </c>
      <c r="CR23" s="83" t="str">
        <f>IF(OR(E23="a",E23="A"),E23,IF(AND('Encodage réponses Es'!$CO21="!",'Encodage réponses Es'!BW21=""),"!",IF('Encodage réponses Es'!BW21="","",'Encodage réponses Es'!BW21)))</f>
        <v/>
      </c>
      <c r="CS23" s="119" t="str">
        <f>IF(OR(E23="a",E23="A"),E23,IF(AND('Encodage réponses Es'!$CO21="!",'Encodage réponses Es'!BX21=""),"!",IF('Encodage réponses Es'!BX21="","",'Encodage réponses Es'!BX21)))</f>
        <v/>
      </c>
      <c r="CT23" s="539" t="str">
        <f t="shared" si="15"/>
        <v/>
      </c>
      <c r="CU23" s="540"/>
      <c r="CV23" s="97" t="str">
        <f>IF(OR(AG23="a",AG23="A"),AG23,IF(AND('Encodage réponses Es'!$CO21="!",'Encodage réponses Es'!BI21=""),"!",IF('Encodage réponses Es'!BI21="","",'Encodage réponses Es'!BI21)))</f>
        <v/>
      </c>
      <c r="CW23" s="83" t="str">
        <f>IF(OR(E23="a",E23="A"),E23,IF(AND('Encodage réponses Es'!$CO21="!",'Encodage réponses Es'!BJ21=""),"!",IF('Encodage réponses Es'!BJ21="","",'Encodage réponses Es'!BJ21)))</f>
        <v/>
      </c>
      <c r="CX23" s="83" t="str">
        <f>IF(OR(E23="a",E23="A"),E23,IF(AND('Encodage réponses Es'!$CO21="!",'Encodage réponses Es'!BK21=""),"!",IF('Encodage réponses Es'!BK21="","",'Encodage réponses Es'!BK21)))</f>
        <v/>
      </c>
      <c r="CY23" s="83" t="str">
        <f>IF(OR(E23="a",E23="A"),E23,IF(AND('Encodage réponses Es'!$CO21="!",'Encodage réponses Es'!BL21=""),"!",IF('Encodage réponses Es'!BL21="","",'Encodage réponses Es'!BL21)))</f>
        <v/>
      </c>
      <c r="CZ23" s="83" t="str">
        <f>IF(OR(E23="a",E23="A"),E23,IF(AND('Encodage réponses Es'!$CO21="!",'Encodage réponses Es'!BM21=""),"!",IF('Encodage réponses Es'!BM21="","",'Encodage réponses Es'!BM21)))</f>
        <v/>
      </c>
      <c r="DA23" s="83" t="str">
        <f>IF(OR(E23="a",E23="A"),E23,IF(AND('Encodage réponses Es'!$CO21="!",'Encodage réponses Es'!BY21=""),"!",IF('Encodage réponses Es'!BY21="","",'Encodage réponses Es'!BY21)))</f>
        <v/>
      </c>
      <c r="DB23" s="83" t="str">
        <f>IF(OR(E23="a",E23="A"),E23,IF(AND('Encodage réponses Es'!$CO21="!",'Encodage réponses Es'!BZ21=""),"!",IF('Encodage réponses Es'!BZ21="","",'Encodage réponses Es'!BZ21)))</f>
        <v/>
      </c>
      <c r="DC23" s="83" t="str">
        <f>IF(OR(E23="a",E23="A"),E23,IF(AND('Encodage réponses Es'!$CO21="!",'Encodage réponses Es'!CA21=""),"!",IF('Encodage réponses Es'!CA21="","",'Encodage réponses Es'!CA21)))</f>
        <v/>
      </c>
      <c r="DD23" s="83" t="str">
        <f>IF(OR(E23="a",E23="A"),E23,IF(AND('Encodage réponses Es'!$CO21="!",'Encodage réponses Es'!CB21=""),"!",IF('Encodage réponses Es'!CB21="","",'Encodage réponses Es'!CB21)))</f>
        <v/>
      </c>
      <c r="DE23" s="83" t="str">
        <f>IF(OR(E23="a",E23="A"),E23,IF(AND('Encodage réponses Es'!$CO21="!",'Encodage réponses Es'!CC21=""),"!",IF('Encodage réponses Es'!CC21="","",'Encodage réponses Es'!CC21)))</f>
        <v/>
      </c>
      <c r="DF23" s="83" t="str">
        <f>IF(OR(E23="a",E23="A"),E23,IF(AND('Encodage réponses Es'!$CO21="!",'Encodage réponses Es'!CK21=""),"!",IF('Encodage réponses Es'!CK21="","",'Encodage réponses Es'!CK21)))</f>
        <v/>
      </c>
      <c r="DG23" s="83" t="str">
        <f>IF(OR(E23="a",E23="A"),E23,IF(AND('Encodage réponses Es'!$CO21="!",'Encodage réponses Es'!CL21=""),"!",IF('Encodage réponses Es'!CL21="","",'Encodage réponses Es'!CL21)))</f>
        <v/>
      </c>
      <c r="DH23" s="83" t="str">
        <f>IF(OR(E23="a",E23="A"),E23,IF(AND('Encodage réponses Es'!$CO21="!",'Encodage réponses Es'!CM21=""),"!",IF('Encodage réponses Es'!CM21="","",'Encodage réponses Es'!CM21)))</f>
        <v/>
      </c>
      <c r="DI23" s="119" t="str">
        <f>IF(OR(E23="a",E23="A"),E23,IF(AND('Encodage réponses Es'!$CO21="!",'Encodage réponses Es'!CN21=""),"!",IF('Encodage réponses Es'!CN21="","",'Encodage réponses Es'!CN21)))</f>
        <v/>
      </c>
      <c r="DJ23" s="539" t="str">
        <f t="shared" si="16"/>
        <v/>
      </c>
      <c r="DK23" s="540"/>
      <c r="DL23" s="97" t="str">
        <f>IF(OR(E23="a",E23="A"),E23,IF(AND('Encodage réponses Es'!$CO21="!",'Encodage réponses Es'!BG21=""),"!",IF('Encodage réponses Es'!BG21="","",'Encodage réponses Es'!BG21)))</f>
        <v/>
      </c>
      <c r="DM23" s="119" t="str">
        <f>IF(OR(E23="a",E23="A"),E23,IF(AND('Encodage réponses Es'!$CO21="!",'Encodage réponses Es'!BH21=""),"!",IF('Encodage réponses Es'!BH21="","",'Encodage réponses Es'!BH21)))</f>
        <v/>
      </c>
      <c r="DN23" s="539" t="str">
        <f t="shared" si="17"/>
        <v/>
      </c>
      <c r="DO23" s="540"/>
      <c r="DP23" s="381" t="str">
        <f>IF(OR(E23="a",E23="A"),E23,IF(AND('Encodage réponses Es'!$CO21="!",'Encodage réponses Es'!CD21=""),"!",IF('Encodage réponses Es'!CD21="","",'Encodage réponses Es'!CD21)))</f>
        <v/>
      </c>
      <c r="DQ23" s="539" t="str">
        <f t="shared" si="18"/>
        <v/>
      </c>
      <c r="DR23" s="540"/>
    </row>
    <row r="24" spans="1:122" ht="11.25" customHeight="1" x14ac:dyDescent="0.25">
      <c r="A24" s="516"/>
      <c r="B24" s="517"/>
      <c r="C24" s="11">
        <v>20</v>
      </c>
      <c r="D24" s="11" t="str">
        <f>IF('Encodage réponses Es'!F22=0,"",'Encodage réponses Es'!F22)</f>
        <v/>
      </c>
      <c r="E24" s="57" t="str">
        <f>IF('Encodage réponses Es'!J22="","",'Encodage réponses Es'!J22)</f>
        <v/>
      </c>
      <c r="F24" s="84" t="str">
        <f t="shared" si="2"/>
        <v/>
      </c>
      <c r="G24" s="54" t="str">
        <f t="shared" si="3"/>
        <v/>
      </c>
      <c r="H24" s="90"/>
      <c r="I24" s="84" t="str">
        <f t="shared" si="4"/>
        <v/>
      </c>
      <c r="J24" s="54" t="str">
        <f t="shared" si="5"/>
        <v/>
      </c>
      <c r="K24" s="126"/>
      <c r="L24" s="84" t="str">
        <f t="shared" si="0"/>
        <v/>
      </c>
      <c r="M24" s="54" t="str">
        <f t="shared" si="1"/>
        <v/>
      </c>
      <c r="N24" s="126"/>
      <c r="O24" s="84" t="str">
        <f>IF(OR(E24="a",E24="A"),E24,IF(AND('Encodage réponses Es'!$CO22="!",'Encodage réponses Es'!L22=""),"!",IF('Encodage réponses Es'!L22="","",'Encodage réponses Es'!L22)))</f>
        <v/>
      </c>
      <c r="P24" s="108" t="str">
        <f>IF(OR(E24="a",E24="A"),E24,IF(AND('Encodage réponses Es'!$CO22="!",'Encodage réponses Es'!M22=""),"!",IF('Encodage réponses Es'!M22="","",'Encodage réponses Es'!M22)))</f>
        <v/>
      </c>
      <c r="Q24" s="108" t="str">
        <f>IF(OR(E24="a",E24="A"),E24,IF(AND('Encodage réponses Es'!$CO22="!",'Encodage réponses Es'!N22=""),"!",IF('Encodage réponses Es'!N22="","",'Encodage réponses Es'!N22)))</f>
        <v/>
      </c>
      <c r="R24" s="108" t="str">
        <f>IF(OR(E24="a",E24="A"),E24,IF(AND('Encodage réponses Es'!$CO22="!",'Encodage réponses Es'!O22=""),"!",IF('Encodage réponses Es'!O22="","",'Encodage réponses Es'!O22)))</f>
        <v/>
      </c>
      <c r="S24" s="108" t="str">
        <f>IF(OR(E24="a",E24="A"),E24,IF(AND('Encodage réponses Es'!$CO22="!",'Encodage réponses Es'!R22=""),"!",IF('Encodage réponses Es'!R22="","",'Encodage réponses Es'!R22)))</f>
        <v/>
      </c>
      <c r="T24" s="108" t="str">
        <f>IF(OR(E24="a",E24="A"),E24,IF(AND('Encodage réponses Es'!$CO22="!",'Encodage réponses Es'!U22=""),"!",IF('Encodage réponses Es'!U22="","",'Encodage réponses Es'!U22)))</f>
        <v/>
      </c>
      <c r="U24" s="109" t="str">
        <f>IF(OR(E24="a",E24="A"),E24,IF(AND('Encodage réponses Es'!$CO22="!",'Encodage réponses Es'!X22=""),"!",IF('Encodage réponses Es'!X22="","",'Encodage réponses Es'!X22)))</f>
        <v/>
      </c>
      <c r="V24" s="595" t="str">
        <f t="shared" si="6"/>
        <v/>
      </c>
      <c r="W24" s="588"/>
      <c r="X24" s="84" t="str">
        <f>IF(OR(E24="a",E24="A"),E24,IF(AND('Encodage réponses Es'!$CO22="!",'Encodage réponses Es'!AE22=""),"!",IF('Encodage réponses Es'!AE22="","",'Encodage réponses Es'!AE22)))</f>
        <v/>
      </c>
      <c r="Y24" s="108" t="str">
        <f>IF(OR(E24="a",E24="A"),E24,IF(AND('Encodage réponses Es'!$CO22="!",'Encodage réponses Es'!AJ22=""),"!",IF('Encodage réponses Es'!AJ22="","",'Encodage réponses Es'!AJ22)))</f>
        <v/>
      </c>
      <c r="Z24" s="108" t="str">
        <f>IF(OR(E24="a",E24="A"),E24,IF(AND('Encodage réponses Es'!$CO22="!",'Encodage réponses Es'!AN22=""),"!",IF('Encodage réponses Es'!AN22="","",'Encodage réponses Es'!AN22)))</f>
        <v/>
      </c>
      <c r="AA24" s="108" t="str">
        <f>IF(OR(E24="a",E24="A"),E24,IF(AND('Encodage réponses Es'!$CO22="!",'Encodage réponses Es'!AS22=""),"!",IF('Encodage réponses Es'!AS22="","",'Encodage réponses Es'!AS22)))</f>
        <v/>
      </c>
      <c r="AB24" s="108" t="str">
        <f>IF(OR(E24="a",E24="A"),E24,IF(AND('Encodage réponses Es'!$CO22="!",'Encodage réponses Es'!AZ22=""),"!",IF('Encodage réponses Es'!AZ22="","",'Encodage réponses Es'!AZ22)))</f>
        <v/>
      </c>
      <c r="AC24" s="109" t="str">
        <f>IF(OR(E24="a",E24="A"),E24,IF(AND('Encodage réponses Es'!$CO22="!",'Encodage réponses Es'!BA22=""),"!",IF('Encodage réponses Es'!BA22="","",'Encodage réponses Es'!BA22)))</f>
        <v/>
      </c>
      <c r="AD24" s="573" t="str">
        <f t="shared" si="7"/>
        <v/>
      </c>
      <c r="AE24" s="588"/>
      <c r="AF24" s="97" t="str">
        <f>IF(OR(E24="a",E24="A"),E24,IF(AND('Encodage réponses Es'!$CO22="!",'Encodage réponses Es'!P22=""),"!",IF('Encodage réponses Es'!P22="","",'Encodage réponses Es'!P22)))</f>
        <v/>
      </c>
      <c r="AG24" s="83" t="str">
        <f>IF(OR(E24="a",E24="A"),E24,IF(AND('Encodage réponses Es'!$CO22="!",'Encodage réponses Es'!Q22=""),"!",IF('Encodage réponses Es'!Q22="","",'Encodage réponses Es'!Q22)))</f>
        <v/>
      </c>
      <c r="AH24" s="83" t="str">
        <f>IF(OR(E24="a",E24="A"),E24,IF(AND('Encodage réponses Es'!$CO22="!",'Encodage réponses Es'!AO22=""),"!",IF('Encodage réponses Es'!AO22="","",'Encodage réponses Es'!AO22)))</f>
        <v/>
      </c>
      <c r="AI24" s="83" t="str">
        <f>IF(OR(E24="a",E24="A"),E24,IF(AND('Encodage réponses Es'!$CO22="!",'Encodage réponses Es'!AP22=""),"!",IF('Encodage réponses Es'!AP22="","",'Encodage réponses Es'!AP22)))</f>
        <v/>
      </c>
      <c r="AJ24" s="83" t="str">
        <f>IF(OR(E24="a",E24="A"),E24,IF(AND('Encodage réponses Es'!$CO22="!",'Encodage réponses Es'!AQ22=""),"!",IF('Encodage réponses Es'!AQ22="","",'Encodage réponses Es'!AQ22)))</f>
        <v/>
      </c>
      <c r="AK24" s="95" t="str">
        <f>IF(OR(E24="a",E24="A"),E24,IF(AND('Encodage réponses Es'!$CO22="!",'Encodage réponses Es'!AR22=""),"!",IF('Encodage réponses Es'!AR22="","",'Encodage réponses Es'!AR22)))</f>
        <v/>
      </c>
      <c r="AL24" s="539" t="str">
        <f t="shared" si="8"/>
        <v/>
      </c>
      <c r="AM24" s="540"/>
      <c r="AN24" s="97" t="str">
        <f>IF(OR(E24="a",E24="A"),E24,IF(AND('Encodage réponses Es'!$CO22="!",'Encodage réponses Es'!S22=""),"!",IF('Encodage réponses Es'!S22="","",'Encodage réponses Es'!S22)))</f>
        <v/>
      </c>
      <c r="AO24" s="83" t="str">
        <f>IF(OR(E24="a",E24="A"),E24,IF(AND('Encodage réponses Es'!$CO22="!",'Encodage réponses Es'!T22=""),"!",IF('Encodage réponses Es'!T22="","",'Encodage réponses Es'!T22)))</f>
        <v/>
      </c>
      <c r="AP24" s="83" t="str">
        <f>IF(OR(E24="a",E24="A"),E24,IF(AND('Encodage réponses Es'!$CO22="!",'Encodage réponses Es'!Z22=""),"!",IF('Encodage réponses Es'!Z22="","",'Encodage réponses Es'!Z22)))</f>
        <v/>
      </c>
      <c r="AQ24" s="83" t="str">
        <f>IF(OR(E24="a",E24="A"),E24,IF(AND('Encodage réponses Es'!$CO22="!",'Encodage réponses Es'!AA22=""),"!",IF('Encodage réponses Es'!AA22="","",'Encodage réponses Es'!AA22)))</f>
        <v/>
      </c>
      <c r="AR24" s="83" t="str">
        <f>IF(OR(E24="a",E24="A"),E24,IF(AND('Encodage réponses Es'!$CO22="!",'Encodage réponses Es'!AB22=""),"!",IF('Encodage réponses Es'!AB22="","",'Encodage réponses Es'!AB22)))</f>
        <v/>
      </c>
      <c r="AS24" s="83" t="str">
        <f>IF(OR(E24="a",E24="A"),E24,IF(AND('Encodage réponses Es'!$CO22="!",'Encodage réponses Es'!AC22=""),"!",IF('Encodage réponses Es'!AC22="","",'Encodage réponses Es'!AC22)))</f>
        <v/>
      </c>
      <c r="AT24" s="83" t="str">
        <f>IF(OR(E24="a",E24="A"),E24,IF(AND('Encodage réponses Es'!$CO22="!",'Encodage réponses Es'!AD22=""),"!",IF('Encodage réponses Es'!AD22="","",'Encodage réponses Es'!AD22)))</f>
        <v/>
      </c>
      <c r="AU24" s="119" t="str">
        <f>IF(OR(E24="a",E24="A"),E24,IF(AND('Encodage réponses Es'!$CO22="!",'Encodage réponses Es'!AF22=""),"!",IF('Encodage réponses Es'!AF22="","",'Encodage réponses Es'!AF22)))</f>
        <v/>
      </c>
      <c r="AV24" s="573" t="str">
        <f t="shared" si="9"/>
        <v/>
      </c>
      <c r="AW24" s="588"/>
      <c r="AX24" s="97" t="str">
        <f>IF(OR(E24="a",E24="A"),E24,IF(AND('Encodage réponses Es'!$CO22="!",'Encodage réponses Es'!AK22=""),"!",IF('Encodage réponses Es'!AK22="","",'Encodage réponses Es'!AK22)))</f>
        <v/>
      </c>
      <c r="AY24" s="83" t="str">
        <f>IF(OR(E24="a",E24="A"),E24,IF(AND('Encodage réponses Es'!$CO22="!",'Encodage réponses Es'!AM22=""),"!",IF('Encodage réponses Es'!AM22="","",'Encodage réponses Es'!AM22)))</f>
        <v/>
      </c>
      <c r="AZ24" s="83" t="str">
        <f>IF(OR(E24="a",E24="A"),E24,IF(AND('Encodage réponses Es'!$CO22="!",'Encodage réponses Es'!AT22=""),"!",IF('Encodage réponses Es'!AT22="","",'Encodage réponses Es'!AT22)))</f>
        <v/>
      </c>
      <c r="BA24" s="83" t="str">
        <f>IF(OR(E24="a",E24="A"),E24,IF(AND('Encodage réponses Es'!$CO22="!",'Encodage réponses Es'!AU22=""),"!",IF('Encodage réponses Es'!AU22="","",'Encodage réponses Es'!AU22)))</f>
        <v/>
      </c>
      <c r="BB24" s="83" t="str">
        <f>IF(OR(E24="a",E24="A"),E24,IF(AND('Encodage réponses Es'!$CO22="!",'Encodage réponses Es'!AV22=""),"!",IF('Encodage réponses Es'!AV22="","",'Encodage réponses Es'!AV22)))</f>
        <v/>
      </c>
      <c r="BC24" s="83" t="str">
        <f>IF(OR(E24="a",E24="A"),E24,IF(AND('Encodage réponses Es'!$CO22="!",'Encodage réponses Es'!AW22=""),"!",IF('Encodage réponses Es'!AW22="","",'Encodage réponses Es'!AW22)))</f>
        <v/>
      </c>
      <c r="BD24" s="83" t="str">
        <f>IF(OR(E24="a",E24="A"),E24,IF(AND('Encodage réponses Es'!$CO22="!",'Encodage réponses Es'!AX22=""),"!",IF('Encodage réponses Es'!AX22="","",'Encodage réponses Es'!AX22)))</f>
        <v/>
      </c>
      <c r="BE24" s="83" t="str">
        <f>IF(OR(E24="a",E24="A"),E24,IF(AND('Encodage réponses Es'!$CO22="!",'Encodage réponses Es'!AY22=""),"!",IF('Encodage réponses Es'!AY22="","",'Encodage réponses Es'!AY22)))</f>
        <v/>
      </c>
      <c r="BF24" s="83" t="str">
        <f>IF(OR(E24="a",E24="A"),E24,IF(AND('Encodage réponses Es'!$CO22="!",'Encodage réponses Es'!BB22=""),"!",IF('Encodage réponses Es'!BB22="","",'Encodage réponses Es'!BB22)))</f>
        <v/>
      </c>
      <c r="BG24" s="119" t="str">
        <f>IF(OR(E24="a",E24="A"),E24,IF(AND('Encodage réponses Es'!$CO22="!",'Encodage réponses Es'!BC22=""),"!",IF('Encodage réponses Es'!BC22="","",'Encodage réponses Es'!BC22)))</f>
        <v/>
      </c>
      <c r="BH24" s="539" t="str">
        <f t="shared" si="10"/>
        <v/>
      </c>
      <c r="BI24" s="540"/>
      <c r="BJ24" s="97" t="str">
        <f>IF(OR(E24="a",E24="A"),E24,IF(AND('Encodage réponses Es'!$CO22="!",'Encodage réponses Es'!V22=""),"!",IF('Encodage réponses Es'!V22="","",'Encodage réponses Es'!V22)))</f>
        <v/>
      </c>
      <c r="BK24" s="83" t="str">
        <f>IF(OR(E24="a",E24="A"),E24,IF(AND('Encodage réponses Es'!$CO22="!",'Encodage réponses Es'!W22=""),"!",IF('Encodage réponses Es'!W22="","",'Encodage réponses Es'!W22)))</f>
        <v/>
      </c>
      <c r="BL24" s="83" t="str">
        <f>IF(OR(E24="a",E24="A"),E24,IF(AND('Encodage réponses Es'!$CO22="!",'Encodage réponses Es'!Y22=""),"!",IF('Encodage réponses Es'!Y22="","",'Encodage réponses Es'!Y22)))</f>
        <v/>
      </c>
      <c r="BM24" s="83" t="str">
        <f>IF(OR(E24="a",E24="A"),E24,IF(AND('Encodage réponses Es'!$CO22="!",'Encodage réponses Es'!AG22=""),"!",IF('Encodage réponses Es'!AG22="","",'Encodage réponses Es'!AG22)))</f>
        <v/>
      </c>
      <c r="BN24" s="83" t="str">
        <f>IF(OR(E24="a",E24="A"),E24,IF(AND('Encodage réponses Es'!$CO22="!",'Encodage réponses Es'!AH22=""),"!",IF('Encodage réponses Es'!AH22="","",'Encodage réponses Es'!AH22)))</f>
        <v/>
      </c>
      <c r="BO24" s="83" t="str">
        <f>IF(OR(E24="a",E24="A"),E24,IF(AND('Encodage réponses Es'!$CO22="!",'Encodage réponses Es'!AI22=""),"!",IF('Encodage réponses Es'!AI22="","",'Encodage réponses Es'!AI22)))</f>
        <v/>
      </c>
      <c r="BP24" s="119" t="str">
        <f>IF(OR(E24="a",E24="A"),E24,IF(AND('Encodage réponses Es'!$CO22="!",'Encodage réponses Es'!AL22=""),"!",IF('Encodage réponses Es'!AL22="","",'Encodage réponses Es'!AL22)))</f>
        <v/>
      </c>
      <c r="BQ24" s="573" t="str">
        <f t="shared" si="11"/>
        <v/>
      </c>
      <c r="BR24" s="574"/>
      <c r="BS24" s="93"/>
      <c r="BT24" s="84" t="str">
        <f>IF(OR(E24="a",E24="A"),E24,IF(AND('Encodage réponses Es'!$CO22="!",'Encodage réponses Es'!BD22=""),"!",IF('Encodage réponses Es'!BD22="","",'Encodage réponses Es'!BD22)))</f>
        <v/>
      </c>
      <c r="BU24" s="108" t="str">
        <f>IF(OR(E24="a",E24="A"),E24,IF(AND('Encodage réponses Es'!$CO22="!",'Encodage réponses Es'!BE22=""),"!",IF('Encodage réponses Es'!BE22="","",'Encodage réponses Es'!BE22)))</f>
        <v/>
      </c>
      <c r="BV24" s="109" t="str">
        <f>IF(OR(E24="a",E24="A"),E24,IF(AND('Encodage réponses Es'!$CO22="!",'Encodage réponses Es'!BF22=""),"!",IF('Encodage réponses Es'!BF22="","",'Encodage réponses Es'!BF22)))</f>
        <v/>
      </c>
      <c r="BW24" s="539" t="str">
        <f t="shared" si="12"/>
        <v/>
      </c>
      <c r="BX24" s="540"/>
      <c r="BY24" s="97" t="str">
        <f>IF(OR(E24="a",E24="A"),E24,IF(AND('Encodage réponses Es'!$CO22="!",'Encodage réponses Es'!BN22=""),"!",IF('Encodage réponses Es'!BN22="","",'Encodage réponses Es'!BN22)))</f>
        <v/>
      </c>
      <c r="BZ24" s="119" t="str">
        <f>IF(OR(E24="a",E24="A"),E24,IF(AND('Encodage réponses Es'!$CO22="!",'Encodage réponses Es'!BP22=""),"!",IF('Encodage réponses Es'!BP22="","",'Encodage réponses Es'!BP22)))</f>
        <v/>
      </c>
      <c r="CA24" s="573" t="str">
        <f t="shared" si="13"/>
        <v/>
      </c>
      <c r="CB24" s="574"/>
      <c r="CC24" s="185" t="str">
        <f>IF(OR(E24="a",E24="A"),E24,IF(AND('Encodage réponses Es'!$CO22="!",'Encodage réponses Es'!BO22=""),"!",IF('Encodage réponses Es'!BO22="","",'Encodage réponses Es'!BO22)))</f>
        <v/>
      </c>
      <c r="CD24" s="83" t="str">
        <f>IF(OR(E24="a",E24="A"),E24,IF(AND('Encodage réponses Es'!$CO22="!",'Encodage réponses Es'!BV22=""),"!",IF('Encodage réponses Es'!BV22="","",'Encodage réponses Es'!BV22)))</f>
        <v/>
      </c>
      <c r="CE24" s="83" t="str">
        <f>IF(OR(E24="a",E24="A"),E24,IF(AND('Encodage réponses Es'!$CO22="!",'Encodage réponses Es'!CE22=""),"!",IF('Encodage réponses Es'!CE22="","",'Encodage réponses Es'!CE22)))</f>
        <v/>
      </c>
      <c r="CF24" s="83" t="str">
        <f>IF(OR(E24="a",E24="A"),E24,IF(AND('Encodage réponses Es'!$CO22="!",'Encodage réponses Es'!CF22=""),"!",IF('Encodage réponses Es'!CF22="","",'Encodage réponses Es'!CF22)))</f>
        <v/>
      </c>
      <c r="CG24" s="83" t="str">
        <f>IF(OR(E24="a",E24="A"),E24,IF(AND('Encodage réponses Es'!$CO22="!",'Encodage réponses Es'!CG22=""),"!",IF('Encodage réponses Es'!CG22="","",'Encodage réponses Es'!CG22)))</f>
        <v/>
      </c>
      <c r="CH24" s="83" t="str">
        <f>IF(OR(E24="a",E24="A"),E24,IF(AND('Encodage réponses Es'!$CO22="!",'Encodage réponses Es'!CH22=""),"!",IF('Encodage réponses Es'!CH22="","",'Encodage réponses Es'!CH22)))</f>
        <v/>
      </c>
      <c r="CI24" s="83" t="str">
        <f>IF(OR(E24="a",E24="A"),E24,IF(AND('Encodage réponses Es'!$CO22="!",'Encodage réponses Es'!CI22=""),"!",IF('Encodage réponses Es'!CI22="","",'Encodage réponses Es'!CI22)))</f>
        <v/>
      </c>
      <c r="CJ24" s="119" t="str">
        <f>IF(OR(E24="a",E24="A"),E24,IF(AND('Encodage réponses Es'!$CO22="!",'Encodage réponses Es'!CJ22=""),"!",IF('Encodage réponses Es'!CJ22="","",'Encodage réponses Es'!CJ22)))</f>
        <v/>
      </c>
      <c r="CK24" s="539" t="str">
        <f t="shared" si="14"/>
        <v/>
      </c>
      <c r="CL24" s="540"/>
      <c r="CM24" s="97" t="str">
        <f>IF(OR(E24="a",E24="A"),E24,IF(AND('Encodage réponses Es'!$CO22="!",'Encodage réponses Es'!BQ22=""),"!",IF('Encodage réponses Es'!BQ22="","",'Encodage réponses Es'!BQ22)))</f>
        <v/>
      </c>
      <c r="CN24" s="83" t="str">
        <f>IF(OR(E24="a",E24="A"),E24,IF(AND('Encodage réponses Es'!$CO22="!",'Encodage réponses Es'!BR22=""),"!",IF('Encodage réponses Es'!BR22="","",'Encodage réponses Es'!BR22)))</f>
        <v/>
      </c>
      <c r="CO24" s="83" t="str">
        <f>IF(OR(E24="a",E24="A"),E24,IF(AND('Encodage réponses Es'!$CO22="!",'Encodage réponses Es'!BS22=""),"!",IF('Encodage réponses Es'!BS22="","",'Encodage réponses Es'!BS22)))</f>
        <v/>
      </c>
      <c r="CP24" s="83" t="str">
        <f>IF(OR(E24="a",E24="A"),E24,IF(AND('Encodage réponses Es'!$CO22="!",'Encodage réponses Es'!BT22=""),"!",IF('Encodage réponses Es'!BT22="","",'Encodage réponses Es'!BT22)))</f>
        <v/>
      </c>
      <c r="CQ24" s="83" t="str">
        <f>IF(OR(E24="a",E24="A"),E24,IF(AND('Encodage réponses Es'!$CO22="!",'Encodage réponses Es'!BU22=""),"!",IF('Encodage réponses Es'!BU22="","",'Encodage réponses Es'!BU22)))</f>
        <v/>
      </c>
      <c r="CR24" s="83" t="str">
        <f>IF(OR(E24="a",E24="A"),E24,IF(AND('Encodage réponses Es'!$CO22="!",'Encodage réponses Es'!BW22=""),"!",IF('Encodage réponses Es'!BW22="","",'Encodage réponses Es'!BW22)))</f>
        <v/>
      </c>
      <c r="CS24" s="119" t="str">
        <f>IF(OR(E24="a",E24="A"),E24,IF(AND('Encodage réponses Es'!$CO22="!",'Encodage réponses Es'!BX22=""),"!",IF('Encodage réponses Es'!BX22="","",'Encodage réponses Es'!BX22)))</f>
        <v/>
      </c>
      <c r="CT24" s="539" t="str">
        <f t="shared" si="15"/>
        <v/>
      </c>
      <c r="CU24" s="540"/>
      <c r="CV24" s="97" t="str">
        <f>IF(OR(AG24="a",AG24="A"),AG24,IF(AND('Encodage réponses Es'!$CO22="!",'Encodage réponses Es'!BI22=""),"!",IF('Encodage réponses Es'!BI22="","",'Encodage réponses Es'!BI22)))</f>
        <v/>
      </c>
      <c r="CW24" s="83" t="str">
        <f>IF(OR(E24="a",E24="A"),E24,IF(AND('Encodage réponses Es'!$CO22="!",'Encodage réponses Es'!BJ22=""),"!",IF('Encodage réponses Es'!BJ22="","",'Encodage réponses Es'!BJ22)))</f>
        <v/>
      </c>
      <c r="CX24" s="83" t="str">
        <f>IF(OR(E24="a",E24="A"),E24,IF(AND('Encodage réponses Es'!$CO22="!",'Encodage réponses Es'!BK22=""),"!",IF('Encodage réponses Es'!BK22="","",'Encodage réponses Es'!BK22)))</f>
        <v/>
      </c>
      <c r="CY24" s="83" t="str">
        <f>IF(OR(E24="a",E24="A"),E24,IF(AND('Encodage réponses Es'!$CO22="!",'Encodage réponses Es'!BL22=""),"!",IF('Encodage réponses Es'!BL22="","",'Encodage réponses Es'!BL22)))</f>
        <v/>
      </c>
      <c r="CZ24" s="83" t="str">
        <f>IF(OR(E24="a",E24="A"),E24,IF(AND('Encodage réponses Es'!$CO22="!",'Encodage réponses Es'!BM22=""),"!",IF('Encodage réponses Es'!BM22="","",'Encodage réponses Es'!BM22)))</f>
        <v/>
      </c>
      <c r="DA24" s="83" t="str">
        <f>IF(OR(E24="a",E24="A"),E24,IF(AND('Encodage réponses Es'!$CO22="!",'Encodage réponses Es'!BY22=""),"!",IF('Encodage réponses Es'!BY22="","",'Encodage réponses Es'!BY22)))</f>
        <v/>
      </c>
      <c r="DB24" s="83" t="str">
        <f>IF(OR(E24="a",E24="A"),E24,IF(AND('Encodage réponses Es'!$CO22="!",'Encodage réponses Es'!BZ22=""),"!",IF('Encodage réponses Es'!BZ22="","",'Encodage réponses Es'!BZ22)))</f>
        <v/>
      </c>
      <c r="DC24" s="83" t="str">
        <f>IF(OR(E24="a",E24="A"),E24,IF(AND('Encodage réponses Es'!$CO22="!",'Encodage réponses Es'!CA22=""),"!",IF('Encodage réponses Es'!CA22="","",'Encodage réponses Es'!CA22)))</f>
        <v/>
      </c>
      <c r="DD24" s="83" t="str">
        <f>IF(OR(E24="a",E24="A"),E24,IF(AND('Encodage réponses Es'!$CO22="!",'Encodage réponses Es'!CB22=""),"!",IF('Encodage réponses Es'!CB22="","",'Encodage réponses Es'!CB22)))</f>
        <v/>
      </c>
      <c r="DE24" s="83" t="str">
        <f>IF(OR(E24="a",E24="A"),E24,IF(AND('Encodage réponses Es'!$CO22="!",'Encodage réponses Es'!CC22=""),"!",IF('Encodage réponses Es'!CC22="","",'Encodage réponses Es'!CC22)))</f>
        <v/>
      </c>
      <c r="DF24" s="83" t="str">
        <f>IF(OR(E24="a",E24="A"),E24,IF(AND('Encodage réponses Es'!$CO22="!",'Encodage réponses Es'!CK22=""),"!",IF('Encodage réponses Es'!CK22="","",'Encodage réponses Es'!CK22)))</f>
        <v/>
      </c>
      <c r="DG24" s="83" t="str">
        <f>IF(OR(E24="a",E24="A"),E24,IF(AND('Encodage réponses Es'!$CO22="!",'Encodage réponses Es'!CL22=""),"!",IF('Encodage réponses Es'!CL22="","",'Encodage réponses Es'!CL22)))</f>
        <v/>
      </c>
      <c r="DH24" s="83" t="str">
        <f>IF(OR(E24="a",E24="A"),E24,IF(AND('Encodage réponses Es'!$CO22="!",'Encodage réponses Es'!CM22=""),"!",IF('Encodage réponses Es'!CM22="","",'Encodage réponses Es'!CM22)))</f>
        <v/>
      </c>
      <c r="DI24" s="119" t="str">
        <f>IF(OR(E24="a",E24="A"),E24,IF(AND('Encodage réponses Es'!$CO22="!",'Encodage réponses Es'!CN22=""),"!",IF('Encodage réponses Es'!CN22="","",'Encodage réponses Es'!CN22)))</f>
        <v/>
      </c>
      <c r="DJ24" s="539" t="str">
        <f t="shared" si="16"/>
        <v/>
      </c>
      <c r="DK24" s="540"/>
      <c r="DL24" s="97" t="str">
        <f>IF(OR(E24="a",E24="A"),E24,IF(AND('Encodage réponses Es'!$CO22="!",'Encodage réponses Es'!BG22=""),"!",IF('Encodage réponses Es'!BG22="","",'Encodage réponses Es'!BG22)))</f>
        <v/>
      </c>
      <c r="DM24" s="119" t="str">
        <f>IF(OR(E24="a",E24="A"),E24,IF(AND('Encodage réponses Es'!$CO22="!",'Encodage réponses Es'!BH22=""),"!",IF('Encodage réponses Es'!BH22="","",'Encodage réponses Es'!BH22)))</f>
        <v/>
      </c>
      <c r="DN24" s="539" t="str">
        <f t="shared" si="17"/>
        <v/>
      </c>
      <c r="DO24" s="540"/>
      <c r="DP24" s="381" t="str">
        <f>IF(OR(E24="a",E24="A"),E24,IF(AND('Encodage réponses Es'!$CO22="!",'Encodage réponses Es'!CD22=""),"!",IF('Encodage réponses Es'!CD22="","",'Encodage réponses Es'!CD22)))</f>
        <v/>
      </c>
      <c r="DQ24" s="539" t="str">
        <f t="shared" si="18"/>
        <v/>
      </c>
      <c r="DR24" s="540"/>
    </row>
    <row r="25" spans="1:122" ht="11.25" customHeight="1" x14ac:dyDescent="0.25">
      <c r="A25" s="516"/>
      <c r="B25" s="517"/>
      <c r="C25" s="11">
        <v>21</v>
      </c>
      <c r="D25" s="11" t="str">
        <f>IF('Encodage réponses Es'!F23=0,"",'Encodage réponses Es'!F23)</f>
        <v/>
      </c>
      <c r="E25" s="57" t="str">
        <f>IF('Encodage réponses Es'!J23="","",'Encodage réponses Es'!J23)</f>
        <v/>
      </c>
      <c r="F25" s="84" t="str">
        <f t="shared" si="2"/>
        <v/>
      </c>
      <c r="G25" s="54" t="str">
        <f t="shared" si="3"/>
        <v/>
      </c>
      <c r="H25" s="90"/>
      <c r="I25" s="84" t="str">
        <f t="shared" si="4"/>
        <v/>
      </c>
      <c r="J25" s="54" t="str">
        <f t="shared" si="5"/>
        <v/>
      </c>
      <c r="K25" s="126"/>
      <c r="L25" s="84" t="str">
        <f t="shared" si="0"/>
        <v/>
      </c>
      <c r="M25" s="54" t="str">
        <f t="shared" si="1"/>
        <v/>
      </c>
      <c r="N25" s="126"/>
      <c r="O25" s="84" t="str">
        <f>IF(OR(E25="a",E25="A"),E25,IF(AND('Encodage réponses Es'!$CO23="!",'Encodage réponses Es'!L23=""),"!",IF('Encodage réponses Es'!L23="","",'Encodage réponses Es'!L23)))</f>
        <v/>
      </c>
      <c r="P25" s="108" t="str">
        <f>IF(OR(E25="a",E25="A"),E25,IF(AND('Encodage réponses Es'!$CO23="!",'Encodage réponses Es'!M23=""),"!",IF('Encodage réponses Es'!M23="","",'Encodage réponses Es'!M23)))</f>
        <v/>
      </c>
      <c r="Q25" s="108" t="str">
        <f>IF(OR(E25="a",E25="A"),E25,IF(AND('Encodage réponses Es'!$CO23="!",'Encodage réponses Es'!N23=""),"!",IF('Encodage réponses Es'!N23="","",'Encodage réponses Es'!N23)))</f>
        <v/>
      </c>
      <c r="R25" s="108" t="str">
        <f>IF(OR(E25="a",E25="A"),E25,IF(AND('Encodage réponses Es'!$CO23="!",'Encodage réponses Es'!O23=""),"!",IF('Encodage réponses Es'!O23="","",'Encodage réponses Es'!O23)))</f>
        <v/>
      </c>
      <c r="S25" s="108" t="str">
        <f>IF(OR(E25="a",E25="A"),E25,IF(AND('Encodage réponses Es'!$CO23="!",'Encodage réponses Es'!R23=""),"!",IF('Encodage réponses Es'!R23="","",'Encodage réponses Es'!R23)))</f>
        <v/>
      </c>
      <c r="T25" s="108" t="str">
        <f>IF(OR(E25="a",E25="A"),E25,IF(AND('Encodage réponses Es'!$CO23="!",'Encodage réponses Es'!U23=""),"!",IF('Encodage réponses Es'!U23="","",'Encodage réponses Es'!U23)))</f>
        <v/>
      </c>
      <c r="U25" s="109" t="str">
        <f>IF(OR(E25="a",E25="A"),E25,IF(AND('Encodage réponses Es'!$CO23="!",'Encodage réponses Es'!X23=""),"!",IF('Encodage réponses Es'!X23="","",'Encodage réponses Es'!X23)))</f>
        <v/>
      </c>
      <c r="V25" s="595" t="str">
        <f t="shared" si="6"/>
        <v/>
      </c>
      <c r="W25" s="588"/>
      <c r="X25" s="84" t="str">
        <f>IF(OR(E25="a",E25="A"),E25,IF(AND('Encodage réponses Es'!$CO23="!",'Encodage réponses Es'!AE23=""),"!",IF('Encodage réponses Es'!AE23="","",'Encodage réponses Es'!AE23)))</f>
        <v/>
      </c>
      <c r="Y25" s="108" t="str">
        <f>IF(OR(E25="a",E25="A"),E25,IF(AND('Encodage réponses Es'!$CO23="!",'Encodage réponses Es'!AJ23=""),"!",IF('Encodage réponses Es'!AJ23="","",'Encodage réponses Es'!AJ23)))</f>
        <v/>
      </c>
      <c r="Z25" s="108" t="str">
        <f>IF(OR(E25="a",E25="A"),E25,IF(AND('Encodage réponses Es'!$CO23="!",'Encodage réponses Es'!AN23=""),"!",IF('Encodage réponses Es'!AN23="","",'Encodage réponses Es'!AN23)))</f>
        <v/>
      </c>
      <c r="AA25" s="108" t="str">
        <f>IF(OR(E25="a",E25="A"),E25,IF(AND('Encodage réponses Es'!$CO23="!",'Encodage réponses Es'!AS23=""),"!",IF('Encodage réponses Es'!AS23="","",'Encodage réponses Es'!AS23)))</f>
        <v/>
      </c>
      <c r="AB25" s="108" t="str">
        <f>IF(OR(E25="a",E25="A"),E25,IF(AND('Encodage réponses Es'!$CO23="!",'Encodage réponses Es'!AZ23=""),"!",IF('Encodage réponses Es'!AZ23="","",'Encodage réponses Es'!AZ23)))</f>
        <v/>
      </c>
      <c r="AC25" s="109" t="str">
        <f>IF(OR(E25="a",E25="A"),E25,IF(AND('Encodage réponses Es'!$CO23="!",'Encodage réponses Es'!BA23=""),"!",IF('Encodage réponses Es'!BA23="","",'Encodage réponses Es'!BA23)))</f>
        <v/>
      </c>
      <c r="AD25" s="573" t="str">
        <f t="shared" si="7"/>
        <v/>
      </c>
      <c r="AE25" s="588"/>
      <c r="AF25" s="97" t="str">
        <f>IF(OR(E25="a",E25="A"),E25,IF(AND('Encodage réponses Es'!$CO23="!",'Encodage réponses Es'!P23=""),"!",IF('Encodage réponses Es'!P23="","",'Encodage réponses Es'!P23)))</f>
        <v/>
      </c>
      <c r="AG25" s="83" t="str">
        <f>IF(OR(E25="a",E25="A"),E25,IF(AND('Encodage réponses Es'!$CO23="!",'Encodage réponses Es'!Q23=""),"!",IF('Encodage réponses Es'!Q23="","",'Encodage réponses Es'!Q23)))</f>
        <v/>
      </c>
      <c r="AH25" s="83" t="str">
        <f>IF(OR(E25="a",E25="A"),E25,IF(AND('Encodage réponses Es'!$CO23="!",'Encodage réponses Es'!AO23=""),"!",IF('Encodage réponses Es'!AO23="","",'Encodage réponses Es'!AO23)))</f>
        <v/>
      </c>
      <c r="AI25" s="83" t="str">
        <f>IF(OR(E25="a",E25="A"),E25,IF(AND('Encodage réponses Es'!$CO23="!",'Encodage réponses Es'!AP23=""),"!",IF('Encodage réponses Es'!AP23="","",'Encodage réponses Es'!AP23)))</f>
        <v/>
      </c>
      <c r="AJ25" s="83" t="str">
        <f>IF(OR(E25="a",E25="A"),E25,IF(AND('Encodage réponses Es'!$CO23="!",'Encodage réponses Es'!AQ23=""),"!",IF('Encodage réponses Es'!AQ23="","",'Encodage réponses Es'!AQ23)))</f>
        <v/>
      </c>
      <c r="AK25" s="95" t="str">
        <f>IF(OR(E25="a",E25="A"),E25,IF(AND('Encodage réponses Es'!$CO23="!",'Encodage réponses Es'!AR23=""),"!",IF('Encodage réponses Es'!AR23="","",'Encodage réponses Es'!AR23)))</f>
        <v/>
      </c>
      <c r="AL25" s="539" t="str">
        <f t="shared" si="8"/>
        <v/>
      </c>
      <c r="AM25" s="540"/>
      <c r="AN25" s="97" t="str">
        <f>IF(OR(E25="a",E25="A"),E25,IF(AND('Encodage réponses Es'!$CO23="!",'Encodage réponses Es'!S23=""),"!",IF('Encodage réponses Es'!S23="","",'Encodage réponses Es'!S23)))</f>
        <v/>
      </c>
      <c r="AO25" s="83" t="str">
        <f>IF(OR(E25="a",E25="A"),E25,IF(AND('Encodage réponses Es'!$CO23="!",'Encodage réponses Es'!T23=""),"!",IF('Encodage réponses Es'!T23="","",'Encodage réponses Es'!T23)))</f>
        <v/>
      </c>
      <c r="AP25" s="83" t="str">
        <f>IF(OR(E25="a",E25="A"),E25,IF(AND('Encodage réponses Es'!$CO23="!",'Encodage réponses Es'!Z23=""),"!",IF('Encodage réponses Es'!Z23="","",'Encodage réponses Es'!Z23)))</f>
        <v/>
      </c>
      <c r="AQ25" s="83" t="str">
        <f>IF(OR(E25="a",E25="A"),E25,IF(AND('Encodage réponses Es'!$CO23="!",'Encodage réponses Es'!AA23=""),"!",IF('Encodage réponses Es'!AA23="","",'Encodage réponses Es'!AA23)))</f>
        <v/>
      </c>
      <c r="AR25" s="83" t="str">
        <f>IF(OR(E25="a",E25="A"),E25,IF(AND('Encodage réponses Es'!$CO23="!",'Encodage réponses Es'!AB23=""),"!",IF('Encodage réponses Es'!AB23="","",'Encodage réponses Es'!AB23)))</f>
        <v/>
      </c>
      <c r="AS25" s="83" t="str">
        <f>IF(OR(E25="a",E25="A"),E25,IF(AND('Encodage réponses Es'!$CO23="!",'Encodage réponses Es'!AC23=""),"!",IF('Encodage réponses Es'!AC23="","",'Encodage réponses Es'!AC23)))</f>
        <v/>
      </c>
      <c r="AT25" s="83" t="str">
        <f>IF(OR(E25="a",E25="A"),E25,IF(AND('Encodage réponses Es'!$CO23="!",'Encodage réponses Es'!AD23=""),"!",IF('Encodage réponses Es'!AD23="","",'Encodage réponses Es'!AD23)))</f>
        <v/>
      </c>
      <c r="AU25" s="119" t="str">
        <f>IF(OR(E25="a",E25="A"),E25,IF(AND('Encodage réponses Es'!$CO23="!",'Encodage réponses Es'!AF23=""),"!",IF('Encodage réponses Es'!AF23="","",'Encodage réponses Es'!AF23)))</f>
        <v/>
      </c>
      <c r="AV25" s="573" t="str">
        <f t="shared" si="9"/>
        <v/>
      </c>
      <c r="AW25" s="588"/>
      <c r="AX25" s="97" t="str">
        <f>IF(OR(E25="a",E25="A"),E25,IF(AND('Encodage réponses Es'!$CO23="!",'Encodage réponses Es'!AK23=""),"!",IF('Encodage réponses Es'!AK23="","",'Encodage réponses Es'!AK23)))</f>
        <v/>
      </c>
      <c r="AY25" s="83" t="str">
        <f>IF(OR(E25="a",E25="A"),E25,IF(AND('Encodage réponses Es'!$CO23="!",'Encodage réponses Es'!AM23=""),"!",IF('Encodage réponses Es'!AM23="","",'Encodage réponses Es'!AM23)))</f>
        <v/>
      </c>
      <c r="AZ25" s="83" t="str">
        <f>IF(OR(E25="a",E25="A"),E25,IF(AND('Encodage réponses Es'!$CO23="!",'Encodage réponses Es'!AT23=""),"!",IF('Encodage réponses Es'!AT23="","",'Encodage réponses Es'!AT23)))</f>
        <v/>
      </c>
      <c r="BA25" s="83" t="str">
        <f>IF(OR(E25="a",E25="A"),E25,IF(AND('Encodage réponses Es'!$CO23="!",'Encodage réponses Es'!AU23=""),"!",IF('Encodage réponses Es'!AU23="","",'Encodage réponses Es'!AU23)))</f>
        <v/>
      </c>
      <c r="BB25" s="83" t="str">
        <f>IF(OR(E25="a",E25="A"),E25,IF(AND('Encodage réponses Es'!$CO23="!",'Encodage réponses Es'!AV23=""),"!",IF('Encodage réponses Es'!AV23="","",'Encodage réponses Es'!AV23)))</f>
        <v/>
      </c>
      <c r="BC25" s="83" t="str">
        <f>IF(OR(E25="a",E25="A"),E25,IF(AND('Encodage réponses Es'!$CO23="!",'Encodage réponses Es'!AW23=""),"!",IF('Encodage réponses Es'!AW23="","",'Encodage réponses Es'!AW23)))</f>
        <v/>
      </c>
      <c r="BD25" s="83" t="str">
        <f>IF(OR(E25="a",E25="A"),E25,IF(AND('Encodage réponses Es'!$CO23="!",'Encodage réponses Es'!AX23=""),"!",IF('Encodage réponses Es'!AX23="","",'Encodage réponses Es'!AX23)))</f>
        <v/>
      </c>
      <c r="BE25" s="83" t="str">
        <f>IF(OR(E25="a",E25="A"),E25,IF(AND('Encodage réponses Es'!$CO23="!",'Encodage réponses Es'!AY23=""),"!",IF('Encodage réponses Es'!AY23="","",'Encodage réponses Es'!AY23)))</f>
        <v/>
      </c>
      <c r="BF25" s="83" t="str">
        <f>IF(OR(E25="a",E25="A"),E25,IF(AND('Encodage réponses Es'!$CO23="!",'Encodage réponses Es'!BB23=""),"!",IF('Encodage réponses Es'!BB23="","",'Encodage réponses Es'!BB23)))</f>
        <v/>
      </c>
      <c r="BG25" s="119" t="str">
        <f>IF(OR(E25="a",E25="A"),E25,IF(AND('Encodage réponses Es'!$CO23="!",'Encodage réponses Es'!BC23=""),"!",IF('Encodage réponses Es'!BC23="","",'Encodage réponses Es'!BC23)))</f>
        <v/>
      </c>
      <c r="BH25" s="539" t="str">
        <f t="shared" si="10"/>
        <v/>
      </c>
      <c r="BI25" s="540"/>
      <c r="BJ25" s="97" t="str">
        <f>IF(OR(E25="a",E25="A"),E25,IF(AND('Encodage réponses Es'!$CO23="!",'Encodage réponses Es'!V23=""),"!",IF('Encodage réponses Es'!V23="","",'Encodage réponses Es'!V23)))</f>
        <v/>
      </c>
      <c r="BK25" s="83" t="str">
        <f>IF(OR(E25="a",E25="A"),E25,IF(AND('Encodage réponses Es'!$CO23="!",'Encodage réponses Es'!W23=""),"!",IF('Encodage réponses Es'!W23="","",'Encodage réponses Es'!W23)))</f>
        <v/>
      </c>
      <c r="BL25" s="83" t="str">
        <f>IF(OR(E25="a",E25="A"),E25,IF(AND('Encodage réponses Es'!$CO23="!",'Encodage réponses Es'!Y23=""),"!",IF('Encodage réponses Es'!Y23="","",'Encodage réponses Es'!Y23)))</f>
        <v/>
      </c>
      <c r="BM25" s="83" t="str">
        <f>IF(OR(E25="a",E25="A"),E25,IF(AND('Encodage réponses Es'!$CO23="!",'Encodage réponses Es'!AG23=""),"!",IF('Encodage réponses Es'!AG23="","",'Encodage réponses Es'!AG23)))</f>
        <v/>
      </c>
      <c r="BN25" s="83" t="str">
        <f>IF(OR(E25="a",E25="A"),E25,IF(AND('Encodage réponses Es'!$CO23="!",'Encodage réponses Es'!AH23=""),"!",IF('Encodage réponses Es'!AH23="","",'Encodage réponses Es'!AH23)))</f>
        <v/>
      </c>
      <c r="BO25" s="83" t="str">
        <f>IF(OR(E25="a",E25="A"),E25,IF(AND('Encodage réponses Es'!$CO23="!",'Encodage réponses Es'!AI23=""),"!",IF('Encodage réponses Es'!AI23="","",'Encodage réponses Es'!AI23)))</f>
        <v/>
      </c>
      <c r="BP25" s="119" t="str">
        <f>IF(OR(E25="a",E25="A"),E25,IF(AND('Encodage réponses Es'!$CO23="!",'Encodage réponses Es'!AL23=""),"!",IF('Encodage réponses Es'!AL23="","",'Encodage réponses Es'!AL23)))</f>
        <v/>
      </c>
      <c r="BQ25" s="573" t="str">
        <f t="shared" si="11"/>
        <v/>
      </c>
      <c r="BR25" s="574"/>
      <c r="BS25" s="93"/>
      <c r="BT25" s="84" t="str">
        <f>IF(OR(E25="a",E25="A"),E25,IF(AND('Encodage réponses Es'!$CO23="!",'Encodage réponses Es'!BD23=""),"!",IF('Encodage réponses Es'!BD23="","",'Encodage réponses Es'!BD23)))</f>
        <v/>
      </c>
      <c r="BU25" s="108" t="str">
        <f>IF(OR(E25="a",E25="A"),E25,IF(AND('Encodage réponses Es'!$CO23="!",'Encodage réponses Es'!BE23=""),"!",IF('Encodage réponses Es'!BE23="","",'Encodage réponses Es'!BE23)))</f>
        <v/>
      </c>
      <c r="BV25" s="109" t="str">
        <f>IF(OR(E25="a",E25="A"),E25,IF(AND('Encodage réponses Es'!$CO23="!",'Encodage réponses Es'!BF23=""),"!",IF('Encodage réponses Es'!BF23="","",'Encodage réponses Es'!BF23)))</f>
        <v/>
      </c>
      <c r="BW25" s="539" t="str">
        <f t="shared" si="12"/>
        <v/>
      </c>
      <c r="BX25" s="540"/>
      <c r="BY25" s="97" t="str">
        <f>IF(OR(E25="a",E25="A"),E25,IF(AND('Encodage réponses Es'!$CO23="!",'Encodage réponses Es'!BN23=""),"!",IF('Encodage réponses Es'!BN23="","",'Encodage réponses Es'!BN23)))</f>
        <v/>
      </c>
      <c r="BZ25" s="119" t="str">
        <f>IF(OR(E25="a",E25="A"),E25,IF(AND('Encodage réponses Es'!$CO23="!",'Encodage réponses Es'!BP23=""),"!",IF('Encodage réponses Es'!BP23="","",'Encodage réponses Es'!BP23)))</f>
        <v/>
      </c>
      <c r="CA25" s="573" t="str">
        <f t="shared" si="13"/>
        <v/>
      </c>
      <c r="CB25" s="574"/>
      <c r="CC25" s="185" t="str">
        <f>IF(OR(E25="a",E25="A"),E25,IF(AND('Encodage réponses Es'!$CO23="!",'Encodage réponses Es'!BO23=""),"!",IF('Encodage réponses Es'!BO23="","",'Encodage réponses Es'!BO23)))</f>
        <v/>
      </c>
      <c r="CD25" s="83" t="str">
        <f>IF(OR(E25="a",E25="A"),E25,IF(AND('Encodage réponses Es'!$CO23="!",'Encodage réponses Es'!BV23=""),"!",IF('Encodage réponses Es'!BV23="","",'Encodage réponses Es'!BV23)))</f>
        <v/>
      </c>
      <c r="CE25" s="83" t="str">
        <f>IF(OR(E25="a",E25="A"),E25,IF(AND('Encodage réponses Es'!$CO23="!",'Encodage réponses Es'!CE23=""),"!",IF('Encodage réponses Es'!CE23="","",'Encodage réponses Es'!CE23)))</f>
        <v/>
      </c>
      <c r="CF25" s="83" t="str">
        <f>IF(OR(E25="a",E25="A"),E25,IF(AND('Encodage réponses Es'!$CO23="!",'Encodage réponses Es'!CF23=""),"!",IF('Encodage réponses Es'!CF23="","",'Encodage réponses Es'!CF23)))</f>
        <v/>
      </c>
      <c r="CG25" s="83" t="str">
        <f>IF(OR(E25="a",E25="A"),E25,IF(AND('Encodage réponses Es'!$CO23="!",'Encodage réponses Es'!CG23=""),"!",IF('Encodage réponses Es'!CG23="","",'Encodage réponses Es'!CG23)))</f>
        <v/>
      </c>
      <c r="CH25" s="83" t="str">
        <f>IF(OR(E25="a",E25="A"),E25,IF(AND('Encodage réponses Es'!$CO23="!",'Encodage réponses Es'!CH23=""),"!",IF('Encodage réponses Es'!CH23="","",'Encodage réponses Es'!CH23)))</f>
        <v/>
      </c>
      <c r="CI25" s="83" t="str">
        <f>IF(OR(E25="a",E25="A"),E25,IF(AND('Encodage réponses Es'!$CO23="!",'Encodage réponses Es'!CI23=""),"!",IF('Encodage réponses Es'!CI23="","",'Encodage réponses Es'!CI23)))</f>
        <v/>
      </c>
      <c r="CJ25" s="119" t="str">
        <f>IF(OR(E25="a",E25="A"),E25,IF(AND('Encodage réponses Es'!$CO23="!",'Encodage réponses Es'!CJ23=""),"!",IF('Encodage réponses Es'!CJ23="","",'Encodage réponses Es'!CJ23)))</f>
        <v/>
      </c>
      <c r="CK25" s="539" t="str">
        <f t="shared" si="14"/>
        <v/>
      </c>
      <c r="CL25" s="540"/>
      <c r="CM25" s="97" t="str">
        <f>IF(OR(E25="a",E25="A"),E25,IF(AND('Encodage réponses Es'!$CO23="!",'Encodage réponses Es'!BQ23=""),"!",IF('Encodage réponses Es'!BQ23="","",'Encodage réponses Es'!BQ23)))</f>
        <v/>
      </c>
      <c r="CN25" s="83" t="str">
        <f>IF(OR(E25="a",E25="A"),E25,IF(AND('Encodage réponses Es'!$CO23="!",'Encodage réponses Es'!BR23=""),"!",IF('Encodage réponses Es'!BR23="","",'Encodage réponses Es'!BR23)))</f>
        <v/>
      </c>
      <c r="CO25" s="83" t="str">
        <f>IF(OR(E25="a",E25="A"),E25,IF(AND('Encodage réponses Es'!$CO23="!",'Encodage réponses Es'!BS23=""),"!",IF('Encodage réponses Es'!BS23="","",'Encodage réponses Es'!BS23)))</f>
        <v/>
      </c>
      <c r="CP25" s="83" t="str">
        <f>IF(OR(E25="a",E25="A"),E25,IF(AND('Encodage réponses Es'!$CO23="!",'Encodage réponses Es'!BT23=""),"!",IF('Encodage réponses Es'!BT23="","",'Encodage réponses Es'!BT23)))</f>
        <v/>
      </c>
      <c r="CQ25" s="83" t="str">
        <f>IF(OR(E25="a",E25="A"),E25,IF(AND('Encodage réponses Es'!$CO23="!",'Encodage réponses Es'!BU23=""),"!",IF('Encodage réponses Es'!BU23="","",'Encodage réponses Es'!BU23)))</f>
        <v/>
      </c>
      <c r="CR25" s="83" t="str">
        <f>IF(OR(E25="a",E25="A"),E25,IF(AND('Encodage réponses Es'!$CO23="!",'Encodage réponses Es'!BW23=""),"!",IF('Encodage réponses Es'!BW23="","",'Encodage réponses Es'!BW23)))</f>
        <v/>
      </c>
      <c r="CS25" s="119" t="str">
        <f>IF(OR(E25="a",E25="A"),E25,IF(AND('Encodage réponses Es'!$CO23="!",'Encodage réponses Es'!BX23=""),"!",IF('Encodage réponses Es'!BX23="","",'Encodage réponses Es'!BX23)))</f>
        <v/>
      </c>
      <c r="CT25" s="539" t="str">
        <f t="shared" si="15"/>
        <v/>
      </c>
      <c r="CU25" s="540"/>
      <c r="CV25" s="97" t="str">
        <f>IF(OR(AG25="a",AG25="A"),AG25,IF(AND('Encodage réponses Es'!$CO23="!",'Encodage réponses Es'!BI23=""),"!",IF('Encodage réponses Es'!BI23="","",'Encodage réponses Es'!BI23)))</f>
        <v/>
      </c>
      <c r="CW25" s="83" t="str">
        <f>IF(OR(E25="a",E25="A"),E25,IF(AND('Encodage réponses Es'!$CO23="!",'Encodage réponses Es'!BJ23=""),"!",IF('Encodage réponses Es'!BJ23="","",'Encodage réponses Es'!BJ23)))</f>
        <v/>
      </c>
      <c r="CX25" s="83" t="str">
        <f>IF(OR(E25="a",E25="A"),E25,IF(AND('Encodage réponses Es'!$CO23="!",'Encodage réponses Es'!BK23=""),"!",IF('Encodage réponses Es'!BK23="","",'Encodage réponses Es'!BK23)))</f>
        <v/>
      </c>
      <c r="CY25" s="83" t="str">
        <f>IF(OR(E25="a",E25="A"),E25,IF(AND('Encodage réponses Es'!$CO23="!",'Encodage réponses Es'!BL23=""),"!",IF('Encodage réponses Es'!BL23="","",'Encodage réponses Es'!BL23)))</f>
        <v/>
      </c>
      <c r="CZ25" s="83" t="str">
        <f>IF(OR(E25="a",E25="A"),E25,IF(AND('Encodage réponses Es'!$CO23="!",'Encodage réponses Es'!BM23=""),"!",IF('Encodage réponses Es'!BM23="","",'Encodage réponses Es'!BM23)))</f>
        <v/>
      </c>
      <c r="DA25" s="83" t="str">
        <f>IF(OR(E25="a",E25="A"),E25,IF(AND('Encodage réponses Es'!$CO23="!",'Encodage réponses Es'!BY23=""),"!",IF('Encodage réponses Es'!BY23="","",'Encodage réponses Es'!BY23)))</f>
        <v/>
      </c>
      <c r="DB25" s="83" t="str">
        <f>IF(OR(E25="a",E25="A"),E25,IF(AND('Encodage réponses Es'!$CO23="!",'Encodage réponses Es'!BZ23=""),"!",IF('Encodage réponses Es'!BZ23="","",'Encodage réponses Es'!BZ23)))</f>
        <v/>
      </c>
      <c r="DC25" s="83" t="str">
        <f>IF(OR(E25="a",E25="A"),E25,IF(AND('Encodage réponses Es'!$CO23="!",'Encodage réponses Es'!CA23=""),"!",IF('Encodage réponses Es'!CA23="","",'Encodage réponses Es'!CA23)))</f>
        <v/>
      </c>
      <c r="DD25" s="83" t="str">
        <f>IF(OR(E25="a",E25="A"),E25,IF(AND('Encodage réponses Es'!$CO23="!",'Encodage réponses Es'!CB23=""),"!",IF('Encodage réponses Es'!CB23="","",'Encodage réponses Es'!CB23)))</f>
        <v/>
      </c>
      <c r="DE25" s="83" t="str">
        <f>IF(OR(E25="a",E25="A"),E25,IF(AND('Encodage réponses Es'!$CO23="!",'Encodage réponses Es'!CC23=""),"!",IF('Encodage réponses Es'!CC23="","",'Encodage réponses Es'!CC23)))</f>
        <v/>
      </c>
      <c r="DF25" s="83" t="str">
        <f>IF(OR(E25="a",E25="A"),E25,IF(AND('Encodage réponses Es'!$CO23="!",'Encodage réponses Es'!CK23=""),"!",IF('Encodage réponses Es'!CK23="","",'Encodage réponses Es'!CK23)))</f>
        <v/>
      </c>
      <c r="DG25" s="83" t="str">
        <f>IF(OR(E25="a",E25="A"),E25,IF(AND('Encodage réponses Es'!$CO23="!",'Encodage réponses Es'!CL23=""),"!",IF('Encodage réponses Es'!CL23="","",'Encodage réponses Es'!CL23)))</f>
        <v/>
      </c>
      <c r="DH25" s="83" t="str">
        <f>IF(OR(E25="a",E25="A"),E25,IF(AND('Encodage réponses Es'!$CO23="!",'Encodage réponses Es'!CM23=""),"!",IF('Encodage réponses Es'!CM23="","",'Encodage réponses Es'!CM23)))</f>
        <v/>
      </c>
      <c r="DI25" s="119" t="str">
        <f>IF(OR(E25="a",E25="A"),E25,IF(AND('Encodage réponses Es'!$CO23="!",'Encodage réponses Es'!CN23=""),"!",IF('Encodage réponses Es'!CN23="","",'Encodage réponses Es'!CN23)))</f>
        <v/>
      </c>
      <c r="DJ25" s="539" t="str">
        <f t="shared" si="16"/>
        <v/>
      </c>
      <c r="DK25" s="540"/>
      <c r="DL25" s="97" t="str">
        <f>IF(OR(E25="a",E25="A"),E25,IF(AND('Encodage réponses Es'!$CO23="!",'Encodage réponses Es'!BG23=""),"!",IF('Encodage réponses Es'!BG23="","",'Encodage réponses Es'!BG23)))</f>
        <v/>
      </c>
      <c r="DM25" s="119" t="str">
        <f>IF(OR(E25="a",E25="A"),E25,IF(AND('Encodage réponses Es'!$CO23="!",'Encodage réponses Es'!BH23=""),"!",IF('Encodage réponses Es'!BH23="","",'Encodage réponses Es'!BH23)))</f>
        <v/>
      </c>
      <c r="DN25" s="539" t="str">
        <f t="shared" si="17"/>
        <v/>
      </c>
      <c r="DO25" s="540"/>
      <c r="DP25" s="381" t="str">
        <f>IF(OR(E25="a",E25="A"),E25,IF(AND('Encodage réponses Es'!$CO23="!",'Encodage réponses Es'!CD23=""),"!",IF('Encodage réponses Es'!CD23="","",'Encodage réponses Es'!CD23)))</f>
        <v/>
      </c>
      <c r="DQ25" s="539" t="str">
        <f t="shared" si="18"/>
        <v/>
      </c>
      <c r="DR25" s="540"/>
    </row>
    <row r="26" spans="1:122" ht="11.25" customHeight="1" x14ac:dyDescent="0.25">
      <c r="A26" s="516"/>
      <c r="B26" s="517"/>
      <c r="C26" s="11">
        <v>22</v>
      </c>
      <c r="D26" s="11" t="str">
        <f>IF('Encodage réponses Es'!F24=0,"",'Encodage réponses Es'!F24)</f>
        <v/>
      </c>
      <c r="E26" s="57" t="str">
        <f>IF('Encodage réponses Es'!J24="","",'Encodage réponses Es'!J24)</f>
        <v/>
      </c>
      <c r="F26" s="84" t="str">
        <f t="shared" si="2"/>
        <v/>
      </c>
      <c r="G26" s="54" t="str">
        <f t="shared" si="3"/>
        <v/>
      </c>
      <c r="H26" s="90"/>
      <c r="I26" s="84" t="str">
        <f t="shared" si="4"/>
        <v/>
      </c>
      <c r="J26" s="54" t="str">
        <f t="shared" si="5"/>
        <v/>
      </c>
      <c r="K26" s="126"/>
      <c r="L26" s="84" t="str">
        <f t="shared" si="0"/>
        <v/>
      </c>
      <c r="M26" s="54" t="str">
        <f t="shared" si="1"/>
        <v/>
      </c>
      <c r="N26" s="126"/>
      <c r="O26" s="84" t="str">
        <f>IF(OR(E26="a",E26="A"),E26,IF(AND('Encodage réponses Es'!$CO24="!",'Encodage réponses Es'!L24=""),"!",IF('Encodage réponses Es'!L24="","",'Encodage réponses Es'!L24)))</f>
        <v/>
      </c>
      <c r="P26" s="108" t="str">
        <f>IF(OR(E26="a",E26="A"),E26,IF(AND('Encodage réponses Es'!$CO24="!",'Encodage réponses Es'!M24=""),"!",IF('Encodage réponses Es'!M24="","",'Encodage réponses Es'!M24)))</f>
        <v/>
      </c>
      <c r="Q26" s="108" t="str">
        <f>IF(OR(E26="a",E26="A"),E26,IF(AND('Encodage réponses Es'!$CO24="!",'Encodage réponses Es'!N24=""),"!",IF('Encodage réponses Es'!N24="","",'Encodage réponses Es'!N24)))</f>
        <v/>
      </c>
      <c r="R26" s="108" t="str">
        <f>IF(OR(E26="a",E26="A"),E26,IF(AND('Encodage réponses Es'!$CO24="!",'Encodage réponses Es'!O24=""),"!",IF('Encodage réponses Es'!O24="","",'Encodage réponses Es'!O24)))</f>
        <v/>
      </c>
      <c r="S26" s="108" t="str">
        <f>IF(OR(E26="a",E26="A"),E26,IF(AND('Encodage réponses Es'!$CO24="!",'Encodage réponses Es'!R24=""),"!",IF('Encodage réponses Es'!R24="","",'Encodage réponses Es'!R24)))</f>
        <v/>
      </c>
      <c r="T26" s="108" t="str">
        <f>IF(OR(E26="a",E26="A"),E26,IF(AND('Encodage réponses Es'!$CO24="!",'Encodage réponses Es'!U24=""),"!",IF('Encodage réponses Es'!U24="","",'Encodage réponses Es'!U24)))</f>
        <v/>
      </c>
      <c r="U26" s="109" t="str">
        <f>IF(OR(E26="a",E26="A"),E26,IF(AND('Encodage réponses Es'!$CO24="!",'Encodage réponses Es'!X24=""),"!",IF('Encodage réponses Es'!X24="","",'Encodage réponses Es'!X24)))</f>
        <v/>
      </c>
      <c r="V26" s="595" t="str">
        <f t="shared" si="6"/>
        <v/>
      </c>
      <c r="W26" s="588"/>
      <c r="X26" s="84" t="str">
        <f>IF(OR(E26="a",E26="A"),E26,IF(AND('Encodage réponses Es'!$CO24="!",'Encodage réponses Es'!AE24=""),"!",IF('Encodage réponses Es'!AE24="","",'Encodage réponses Es'!AE24)))</f>
        <v/>
      </c>
      <c r="Y26" s="108" t="str">
        <f>IF(OR(E26="a",E26="A"),E26,IF(AND('Encodage réponses Es'!$CO24="!",'Encodage réponses Es'!AJ24=""),"!",IF('Encodage réponses Es'!AJ24="","",'Encodage réponses Es'!AJ24)))</f>
        <v/>
      </c>
      <c r="Z26" s="108" t="str">
        <f>IF(OR(E26="a",E26="A"),E26,IF(AND('Encodage réponses Es'!$CO24="!",'Encodage réponses Es'!AN24=""),"!",IF('Encodage réponses Es'!AN24="","",'Encodage réponses Es'!AN24)))</f>
        <v/>
      </c>
      <c r="AA26" s="108" t="str">
        <f>IF(OR(E26="a",E26="A"),E26,IF(AND('Encodage réponses Es'!$CO24="!",'Encodage réponses Es'!AS24=""),"!",IF('Encodage réponses Es'!AS24="","",'Encodage réponses Es'!AS24)))</f>
        <v/>
      </c>
      <c r="AB26" s="108" t="str">
        <f>IF(OR(E26="a",E26="A"),E26,IF(AND('Encodage réponses Es'!$CO24="!",'Encodage réponses Es'!AZ24=""),"!",IF('Encodage réponses Es'!AZ24="","",'Encodage réponses Es'!AZ24)))</f>
        <v/>
      </c>
      <c r="AC26" s="109" t="str">
        <f>IF(OR(E26="a",E26="A"),E26,IF(AND('Encodage réponses Es'!$CO24="!",'Encodage réponses Es'!BA24=""),"!",IF('Encodage réponses Es'!BA24="","",'Encodage réponses Es'!BA24)))</f>
        <v/>
      </c>
      <c r="AD26" s="573" t="str">
        <f t="shared" si="7"/>
        <v/>
      </c>
      <c r="AE26" s="588"/>
      <c r="AF26" s="97" t="str">
        <f>IF(OR(E26="a",E26="A"),E26,IF(AND('Encodage réponses Es'!$CO24="!",'Encodage réponses Es'!P24=""),"!",IF('Encodage réponses Es'!P24="","",'Encodage réponses Es'!P24)))</f>
        <v/>
      </c>
      <c r="AG26" s="83" t="str">
        <f>IF(OR(E26="a",E26="A"),E26,IF(AND('Encodage réponses Es'!$CO24="!",'Encodage réponses Es'!Q24=""),"!",IF('Encodage réponses Es'!Q24="","",'Encodage réponses Es'!Q24)))</f>
        <v/>
      </c>
      <c r="AH26" s="83" t="str">
        <f>IF(OR(E26="a",E26="A"),E26,IF(AND('Encodage réponses Es'!$CO24="!",'Encodage réponses Es'!AO24=""),"!",IF('Encodage réponses Es'!AO24="","",'Encodage réponses Es'!AO24)))</f>
        <v/>
      </c>
      <c r="AI26" s="83" t="str">
        <f>IF(OR(E26="a",E26="A"),E26,IF(AND('Encodage réponses Es'!$CO24="!",'Encodage réponses Es'!AP24=""),"!",IF('Encodage réponses Es'!AP24="","",'Encodage réponses Es'!AP24)))</f>
        <v/>
      </c>
      <c r="AJ26" s="83" t="str">
        <f>IF(OR(E26="a",E26="A"),E26,IF(AND('Encodage réponses Es'!$CO24="!",'Encodage réponses Es'!AQ24=""),"!",IF('Encodage réponses Es'!AQ24="","",'Encodage réponses Es'!AQ24)))</f>
        <v/>
      </c>
      <c r="AK26" s="95" t="str">
        <f>IF(OR(E26="a",E26="A"),E26,IF(AND('Encodage réponses Es'!$CO24="!",'Encodage réponses Es'!AR24=""),"!",IF('Encodage réponses Es'!AR24="","",'Encodage réponses Es'!AR24)))</f>
        <v/>
      </c>
      <c r="AL26" s="539" t="str">
        <f t="shared" si="8"/>
        <v/>
      </c>
      <c r="AM26" s="540"/>
      <c r="AN26" s="97" t="str">
        <f>IF(OR(E26="a",E26="A"),E26,IF(AND('Encodage réponses Es'!$CO24="!",'Encodage réponses Es'!S24=""),"!",IF('Encodage réponses Es'!S24="","",'Encodage réponses Es'!S24)))</f>
        <v/>
      </c>
      <c r="AO26" s="83" t="str">
        <f>IF(OR(E26="a",E26="A"),E26,IF(AND('Encodage réponses Es'!$CO24="!",'Encodage réponses Es'!T24=""),"!",IF('Encodage réponses Es'!T24="","",'Encodage réponses Es'!T24)))</f>
        <v/>
      </c>
      <c r="AP26" s="83" t="str">
        <f>IF(OR(E26="a",E26="A"),E26,IF(AND('Encodage réponses Es'!$CO24="!",'Encodage réponses Es'!Z24=""),"!",IF('Encodage réponses Es'!Z24="","",'Encodage réponses Es'!Z24)))</f>
        <v/>
      </c>
      <c r="AQ26" s="83" t="str">
        <f>IF(OR(E26="a",E26="A"),E26,IF(AND('Encodage réponses Es'!$CO24="!",'Encodage réponses Es'!AA24=""),"!",IF('Encodage réponses Es'!AA24="","",'Encodage réponses Es'!AA24)))</f>
        <v/>
      </c>
      <c r="AR26" s="83" t="str">
        <f>IF(OR(E26="a",E26="A"),E26,IF(AND('Encodage réponses Es'!$CO24="!",'Encodage réponses Es'!AB24=""),"!",IF('Encodage réponses Es'!AB24="","",'Encodage réponses Es'!AB24)))</f>
        <v/>
      </c>
      <c r="AS26" s="83" t="str">
        <f>IF(OR(E26="a",E26="A"),E26,IF(AND('Encodage réponses Es'!$CO24="!",'Encodage réponses Es'!AC24=""),"!",IF('Encodage réponses Es'!AC24="","",'Encodage réponses Es'!AC24)))</f>
        <v/>
      </c>
      <c r="AT26" s="83" t="str">
        <f>IF(OR(E26="a",E26="A"),E26,IF(AND('Encodage réponses Es'!$CO24="!",'Encodage réponses Es'!AD24=""),"!",IF('Encodage réponses Es'!AD24="","",'Encodage réponses Es'!AD24)))</f>
        <v/>
      </c>
      <c r="AU26" s="119" t="str">
        <f>IF(OR(E26="a",E26="A"),E26,IF(AND('Encodage réponses Es'!$CO24="!",'Encodage réponses Es'!AF24=""),"!",IF('Encodage réponses Es'!AF24="","",'Encodage réponses Es'!AF24)))</f>
        <v/>
      </c>
      <c r="AV26" s="573" t="str">
        <f t="shared" si="9"/>
        <v/>
      </c>
      <c r="AW26" s="588"/>
      <c r="AX26" s="97" t="str">
        <f>IF(OR(E26="a",E26="A"),E26,IF(AND('Encodage réponses Es'!$CO24="!",'Encodage réponses Es'!AK24=""),"!",IF('Encodage réponses Es'!AK24="","",'Encodage réponses Es'!AK24)))</f>
        <v/>
      </c>
      <c r="AY26" s="83" t="str">
        <f>IF(OR(E26="a",E26="A"),E26,IF(AND('Encodage réponses Es'!$CO24="!",'Encodage réponses Es'!AM24=""),"!",IF('Encodage réponses Es'!AM24="","",'Encodage réponses Es'!AM24)))</f>
        <v/>
      </c>
      <c r="AZ26" s="83" t="str">
        <f>IF(OR(E26="a",E26="A"),E26,IF(AND('Encodage réponses Es'!$CO24="!",'Encodage réponses Es'!AT24=""),"!",IF('Encodage réponses Es'!AT24="","",'Encodage réponses Es'!AT24)))</f>
        <v/>
      </c>
      <c r="BA26" s="83" t="str">
        <f>IF(OR(E26="a",E26="A"),E26,IF(AND('Encodage réponses Es'!$CO24="!",'Encodage réponses Es'!AU24=""),"!",IF('Encodage réponses Es'!AU24="","",'Encodage réponses Es'!AU24)))</f>
        <v/>
      </c>
      <c r="BB26" s="83" t="str">
        <f>IF(OR(E26="a",E26="A"),E26,IF(AND('Encodage réponses Es'!$CO24="!",'Encodage réponses Es'!AV24=""),"!",IF('Encodage réponses Es'!AV24="","",'Encodage réponses Es'!AV24)))</f>
        <v/>
      </c>
      <c r="BC26" s="83" t="str">
        <f>IF(OR(E26="a",E26="A"),E26,IF(AND('Encodage réponses Es'!$CO24="!",'Encodage réponses Es'!AW24=""),"!",IF('Encodage réponses Es'!AW24="","",'Encodage réponses Es'!AW24)))</f>
        <v/>
      </c>
      <c r="BD26" s="83" t="str">
        <f>IF(OR(E26="a",E26="A"),E26,IF(AND('Encodage réponses Es'!$CO24="!",'Encodage réponses Es'!AX24=""),"!",IF('Encodage réponses Es'!AX24="","",'Encodage réponses Es'!AX24)))</f>
        <v/>
      </c>
      <c r="BE26" s="83" t="str">
        <f>IF(OR(E26="a",E26="A"),E26,IF(AND('Encodage réponses Es'!$CO24="!",'Encodage réponses Es'!AY24=""),"!",IF('Encodage réponses Es'!AY24="","",'Encodage réponses Es'!AY24)))</f>
        <v/>
      </c>
      <c r="BF26" s="83" t="str">
        <f>IF(OR(E26="a",E26="A"),E26,IF(AND('Encodage réponses Es'!$CO24="!",'Encodage réponses Es'!BB24=""),"!",IF('Encodage réponses Es'!BB24="","",'Encodage réponses Es'!BB24)))</f>
        <v/>
      </c>
      <c r="BG26" s="119" t="str">
        <f>IF(OR(E26="a",E26="A"),E26,IF(AND('Encodage réponses Es'!$CO24="!",'Encodage réponses Es'!BC24=""),"!",IF('Encodage réponses Es'!BC24="","",'Encodage réponses Es'!BC24)))</f>
        <v/>
      </c>
      <c r="BH26" s="539" t="str">
        <f t="shared" si="10"/>
        <v/>
      </c>
      <c r="BI26" s="540"/>
      <c r="BJ26" s="97" t="str">
        <f>IF(OR(E26="a",E26="A"),E26,IF(AND('Encodage réponses Es'!$CO24="!",'Encodage réponses Es'!V24=""),"!",IF('Encodage réponses Es'!V24="","",'Encodage réponses Es'!V24)))</f>
        <v/>
      </c>
      <c r="BK26" s="83" t="str">
        <f>IF(OR(E26="a",E26="A"),E26,IF(AND('Encodage réponses Es'!$CO24="!",'Encodage réponses Es'!W24=""),"!",IF('Encodage réponses Es'!W24="","",'Encodage réponses Es'!W24)))</f>
        <v/>
      </c>
      <c r="BL26" s="83" t="str">
        <f>IF(OR(E26="a",E26="A"),E26,IF(AND('Encodage réponses Es'!$CO24="!",'Encodage réponses Es'!Y24=""),"!",IF('Encodage réponses Es'!Y24="","",'Encodage réponses Es'!Y24)))</f>
        <v/>
      </c>
      <c r="BM26" s="83" t="str">
        <f>IF(OR(E26="a",E26="A"),E26,IF(AND('Encodage réponses Es'!$CO24="!",'Encodage réponses Es'!AG24=""),"!",IF('Encodage réponses Es'!AG24="","",'Encodage réponses Es'!AG24)))</f>
        <v/>
      </c>
      <c r="BN26" s="83" t="str">
        <f>IF(OR(E26="a",E26="A"),E26,IF(AND('Encodage réponses Es'!$CO24="!",'Encodage réponses Es'!AH24=""),"!",IF('Encodage réponses Es'!AH24="","",'Encodage réponses Es'!AH24)))</f>
        <v/>
      </c>
      <c r="BO26" s="83" t="str">
        <f>IF(OR(E26="a",E26="A"),E26,IF(AND('Encodage réponses Es'!$CO24="!",'Encodage réponses Es'!AI24=""),"!",IF('Encodage réponses Es'!AI24="","",'Encodage réponses Es'!AI24)))</f>
        <v/>
      </c>
      <c r="BP26" s="119" t="str">
        <f>IF(OR(E26="a",E26="A"),E26,IF(AND('Encodage réponses Es'!$CO24="!",'Encodage réponses Es'!AL24=""),"!",IF('Encodage réponses Es'!AL24="","",'Encodage réponses Es'!AL24)))</f>
        <v/>
      </c>
      <c r="BQ26" s="573" t="str">
        <f t="shared" si="11"/>
        <v/>
      </c>
      <c r="BR26" s="574"/>
      <c r="BS26" s="93"/>
      <c r="BT26" s="84" t="str">
        <f>IF(OR(E26="a",E26="A"),E26,IF(AND('Encodage réponses Es'!$CO24="!",'Encodage réponses Es'!BD24=""),"!",IF('Encodage réponses Es'!BD24="","",'Encodage réponses Es'!BD24)))</f>
        <v/>
      </c>
      <c r="BU26" s="108" t="str">
        <f>IF(OR(E26="a",E26="A"),E26,IF(AND('Encodage réponses Es'!$CO24="!",'Encodage réponses Es'!BE24=""),"!",IF('Encodage réponses Es'!BE24="","",'Encodage réponses Es'!BE24)))</f>
        <v/>
      </c>
      <c r="BV26" s="109" t="str">
        <f>IF(OR(E26="a",E26="A"),E26,IF(AND('Encodage réponses Es'!$CO24="!",'Encodage réponses Es'!BF24=""),"!",IF('Encodage réponses Es'!BF24="","",'Encodage réponses Es'!BF24)))</f>
        <v/>
      </c>
      <c r="BW26" s="539" t="str">
        <f t="shared" si="12"/>
        <v/>
      </c>
      <c r="BX26" s="540"/>
      <c r="BY26" s="97" t="str">
        <f>IF(OR(E26="a",E26="A"),E26,IF(AND('Encodage réponses Es'!$CO24="!",'Encodage réponses Es'!BN24=""),"!",IF('Encodage réponses Es'!BN24="","",'Encodage réponses Es'!BN24)))</f>
        <v/>
      </c>
      <c r="BZ26" s="119" t="str">
        <f>IF(OR(E26="a",E26="A"),E26,IF(AND('Encodage réponses Es'!$CO24="!",'Encodage réponses Es'!BP24=""),"!",IF('Encodage réponses Es'!BP24="","",'Encodage réponses Es'!BP24)))</f>
        <v/>
      </c>
      <c r="CA26" s="573" t="str">
        <f t="shared" si="13"/>
        <v/>
      </c>
      <c r="CB26" s="574"/>
      <c r="CC26" s="185" t="str">
        <f>IF(OR(E26="a",E26="A"),E26,IF(AND('Encodage réponses Es'!$CO24="!",'Encodage réponses Es'!BO24=""),"!",IF('Encodage réponses Es'!BO24="","",'Encodage réponses Es'!BO24)))</f>
        <v/>
      </c>
      <c r="CD26" s="83" t="str">
        <f>IF(OR(E26="a",E26="A"),E26,IF(AND('Encodage réponses Es'!$CO24="!",'Encodage réponses Es'!BV24=""),"!",IF('Encodage réponses Es'!BV24="","",'Encodage réponses Es'!BV24)))</f>
        <v/>
      </c>
      <c r="CE26" s="83" t="str">
        <f>IF(OR(E26="a",E26="A"),E26,IF(AND('Encodage réponses Es'!$CO24="!",'Encodage réponses Es'!CE24=""),"!",IF('Encodage réponses Es'!CE24="","",'Encodage réponses Es'!CE24)))</f>
        <v/>
      </c>
      <c r="CF26" s="83" t="str">
        <f>IF(OR(E26="a",E26="A"),E26,IF(AND('Encodage réponses Es'!$CO24="!",'Encodage réponses Es'!CF24=""),"!",IF('Encodage réponses Es'!CF24="","",'Encodage réponses Es'!CF24)))</f>
        <v/>
      </c>
      <c r="CG26" s="83" t="str">
        <f>IF(OR(E26="a",E26="A"),E26,IF(AND('Encodage réponses Es'!$CO24="!",'Encodage réponses Es'!CG24=""),"!",IF('Encodage réponses Es'!CG24="","",'Encodage réponses Es'!CG24)))</f>
        <v/>
      </c>
      <c r="CH26" s="83" t="str">
        <f>IF(OR(E26="a",E26="A"),E26,IF(AND('Encodage réponses Es'!$CO24="!",'Encodage réponses Es'!CH24=""),"!",IF('Encodage réponses Es'!CH24="","",'Encodage réponses Es'!CH24)))</f>
        <v/>
      </c>
      <c r="CI26" s="83" t="str">
        <f>IF(OR(E26="a",E26="A"),E26,IF(AND('Encodage réponses Es'!$CO24="!",'Encodage réponses Es'!CI24=""),"!",IF('Encodage réponses Es'!CI24="","",'Encodage réponses Es'!CI24)))</f>
        <v/>
      </c>
      <c r="CJ26" s="119" t="str">
        <f>IF(OR(E26="a",E26="A"),E26,IF(AND('Encodage réponses Es'!$CO24="!",'Encodage réponses Es'!CJ24=""),"!",IF('Encodage réponses Es'!CJ24="","",'Encodage réponses Es'!CJ24)))</f>
        <v/>
      </c>
      <c r="CK26" s="539" t="str">
        <f t="shared" si="14"/>
        <v/>
      </c>
      <c r="CL26" s="540"/>
      <c r="CM26" s="97" t="str">
        <f>IF(OR(E26="a",E26="A"),E26,IF(AND('Encodage réponses Es'!$CO24="!",'Encodage réponses Es'!BQ24=""),"!",IF('Encodage réponses Es'!BQ24="","",'Encodage réponses Es'!BQ24)))</f>
        <v/>
      </c>
      <c r="CN26" s="83" t="str">
        <f>IF(OR(E26="a",E26="A"),E26,IF(AND('Encodage réponses Es'!$CO24="!",'Encodage réponses Es'!BR24=""),"!",IF('Encodage réponses Es'!BR24="","",'Encodage réponses Es'!BR24)))</f>
        <v/>
      </c>
      <c r="CO26" s="83" t="str">
        <f>IF(OR(E26="a",E26="A"),E26,IF(AND('Encodage réponses Es'!$CO24="!",'Encodage réponses Es'!BS24=""),"!",IF('Encodage réponses Es'!BS24="","",'Encodage réponses Es'!BS24)))</f>
        <v/>
      </c>
      <c r="CP26" s="83" t="str">
        <f>IF(OR(E26="a",E26="A"),E26,IF(AND('Encodage réponses Es'!$CO24="!",'Encodage réponses Es'!BT24=""),"!",IF('Encodage réponses Es'!BT24="","",'Encodage réponses Es'!BT24)))</f>
        <v/>
      </c>
      <c r="CQ26" s="83" t="str">
        <f>IF(OR(E26="a",E26="A"),E26,IF(AND('Encodage réponses Es'!$CO24="!",'Encodage réponses Es'!BU24=""),"!",IF('Encodage réponses Es'!BU24="","",'Encodage réponses Es'!BU24)))</f>
        <v/>
      </c>
      <c r="CR26" s="83" t="str">
        <f>IF(OR(E26="a",E26="A"),E26,IF(AND('Encodage réponses Es'!$CO24="!",'Encodage réponses Es'!BW24=""),"!",IF('Encodage réponses Es'!BW24="","",'Encodage réponses Es'!BW24)))</f>
        <v/>
      </c>
      <c r="CS26" s="119" t="str">
        <f>IF(OR(E26="a",E26="A"),E26,IF(AND('Encodage réponses Es'!$CO24="!",'Encodage réponses Es'!BX24=""),"!",IF('Encodage réponses Es'!BX24="","",'Encodage réponses Es'!BX24)))</f>
        <v/>
      </c>
      <c r="CT26" s="539" t="str">
        <f t="shared" si="15"/>
        <v/>
      </c>
      <c r="CU26" s="540"/>
      <c r="CV26" s="97" t="str">
        <f>IF(OR(AG26="a",AG26="A"),AG26,IF(AND('Encodage réponses Es'!$CO24="!",'Encodage réponses Es'!BI24=""),"!",IF('Encodage réponses Es'!BI24="","",'Encodage réponses Es'!BI24)))</f>
        <v/>
      </c>
      <c r="CW26" s="83" t="str">
        <f>IF(OR(E26="a",E26="A"),E26,IF(AND('Encodage réponses Es'!$CO24="!",'Encodage réponses Es'!BJ24=""),"!",IF('Encodage réponses Es'!BJ24="","",'Encodage réponses Es'!BJ24)))</f>
        <v/>
      </c>
      <c r="CX26" s="83" t="str">
        <f>IF(OR(E26="a",E26="A"),E26,IF(AND('Encodage réponses Es'!$CO24="!",'Encodage réponses Es'!BK24=""),"!",IF('Encodage réponses Es'!BK24="","",'Encodage réponses Es'!BK24)))</f>
        <v/>
      </c>
      <c r="CY26" s="83" t="str">
        <f>IF(OR(E26="a",E26="A"),E26,IF(AND('Encodage réponses Es'!$CO24="!",'Encodage réponses Es'!BL24=""),"!",IF('Encodage réponses Es'!BL24="","",'Encodage réponses Es'!BL24)))</f>
        <v/>
      </c>
      <c r="CZ26" s="83" t="str">
        <f>IF(OR(E26="a",E26="A"),E26,IF(AND('Encodage réponses Es'!$CO24="!",'Encodage réponses Es'!BM24=""),"!",IF('Encodage réponses Es'!BM24="","",'Encodage réponses Es'!BM24)))</f>
        <v/>
      </c>
      <c r="DA26" s="83" t="str">
        <f>IF(OR(E26="a",E26="A"),E26,IF(AND('Encodage réponses Es'!$CO24="!",'Encodage réponses Es'!BY24=""),"!",IF('Encodage réponses Es'!BY24="","",'Encodage réponses Es'!BY24)))</f>
        <v/>
      </c>
      <c r="DB26" s="83" t="str">
        <f>IF(OR(E26="a",E26="A"),E26,IF(AND('Encodage réponses Es'!$CO24="!",'Encodage réponses Es'!BZ24=""),"!",IF('Encodage réponses Es'!BZ24="","",'Encodage réponses Es'!BZ24)))</f>
        <v/>
      </c>
      <c r="DC26" s="83" t="str">
        <f>IF(OR(E26="a",E26="A"),E26,IF(AND('Encodage réponses Es'!$CO24="!",'Encodage réponses Es'!CA24=""),"!",IF('Encodage réponses Es'!CA24="","",'Encodage réponses Es'!CA24)))</f>
        <v/>
      </c>
      <c r="DD26" s="83" t="str">
        <f>IF(OR(E26="a",E26="A"),E26,IF(AND('Encodage réponses Es'!$CO24="!",'Encodage réponses Es'!CB24=""),"!",IF('Encodage réponses Es'!CB24="","",'Encodage réponses Es'!CB24)))</f>
        <v/>
      </c>
      <c r="DE26" s="83" t="str">
        <f>IF(OR(E26="a",E26="A"),E26,IF(AND('Encodage réponses Es'!$CO24="!",'Encodage réponses Es'!CC24=""),"!",IF('Encodage réponses Es'!CC24="","",'Encodage réponses Es'!CC24)))</f>
        <v/>
      </c>
      <c r="DF26" s="83" t="str">
        <f>IF(OR(E26="a",E26="A"),E26,IF(AND('Encodage réponses Es'!$CO24="!",'Encodage réponses Es'!CK24=""),"!",IF('Encodage réponses Es'!CK24="","",'Encodage réponses Es'!CK24)))</f>
        <v/>
      </c>
      <c r="DG26" s="83" t="str">
        <f>IF(OR(E26="a",E26="A"),E26,IF(AND('Encodage réponses Es'!$CO24="!",'Encodage réponses Es'!CL24=""),"!",IF('Encodage réponses Es'!CL24="","",'Encodage réponses Es'!CL24)))</f>
        <v/>
      </c>
      <c r="DH26" s="83" t="str">
        <f>IF(OR(E26="a",E26="A"),E26,IF(AND('Encodage réponses Es'!$CO24="!",'Encodage réponses Es'!CM24=""),"!",IF('Encodage réponses Es'!CM24="","",'Encodage réponses Es'!CM24)))</f>
        <v/>
      </c>
      <c r="DI26" s="119" t="str">
        <f>IF(OR(E26="a",E26="A"),E26,IF(AND('Encodage réponses Es'!$CO24="!",'Encodage réponses Es'!CN24=""),"!",IF('Encodage réponses Es'!CN24="","",'Encodage réponses Es'!CN24)))</f>
        <v/>
      </c>
      <c r="DJ26" s="539" t="str">
        <f t="shared" si="16"/>
        <v/>
      </c>
      <c r="DK26" s="540"/>
      <c r="DL26" s="97" t="str">
        <f>IF(OR(E26="a",E26="A"),E26,IF(AND('Encodage réponses Es'!$CO24="!",'Encodage réponses Es'!BG24=""),"!",IF('Encodage réponses Es'!BG24="","",'Encodage réponses Es'!BG24)))</f>
        <v/>
      </c>
      <c r="DM26" s="119" t="str">
        <f>IF(OR(E26="a",E26="A"),E26,IF(AND('Encodage réponses Es'!$CO24="!",'Encodage réponses Es'!BH24=""),"!",IF('Encodage réponses Es'!BH24="","",'Encodage réponses Es'!BH24)))</f>
        <v/>
      </c>
      <c r="DN26" s="539" t="str">
        <f t="shared" si="17"/>
        <v/>
      </c>
      <c r="DO26" s="540"/>
      <c r="DP26" s="381" t="str">
        <f>IF(OR(E26="a",E26="A"),E26,IF(AND('Encodage réponses Es'!$CO24="!",'Encodage réponses Es'!CD24=""),"!",IF('Encodage réponses Es'!CD24="","",'Encodage réponses Es'!CD24)))</f>
        <v/>
      </c>
      <c r="DQ26" s="539" t="str">
        <f t="shared" si="18"/>
        <v/>
      </c>
      <c r="DR26" s="540"/>
    </row>
    <row r="27" spans="1:122" ht="11.25" customHeight="1" x14ac:dyDescent="0.25">
      <c r="A27" s="516"/>
      <c r="B27" s="517"/>
      <c r="C27" s="11">
        <v>23</v>
      </c>
      <c r="D27" s="11" t="str">
        <f>IF('Encodage réponses Es'!F25=0,"",'Encodage réponses Es'!F25)</f>
        <v/>
      </c>
      <c r="E27" s="57" t="str">
        <f>IF('Encodage réponses Es'!J25="","",'Encodage réponses Es'!J25)</f>
        <v/>
      </c>
      <c r="F27" s="84" t="str">
        <f t="shared" si="2"/>
        <v/>
      </c>
      <c r="G27" s="54" t="str">
        <f t="shared" si="3"/>
        <v/>
      </c>
      <c r="H27" s="90"/>
      <c r="I27" s="84" t="str">
        <f t="shared" si="4"/>
        <v/>
      </c>
      <c r="J27" s="54" t="str">
        <f t="shared" si="5"/>
        <v/>
      </c>
      <c r="K27" s="126"/>
      <c r="L27" s="84" t="str">
        <f t="shared" si="0"/>
        <v/>
      </c>
      <c r="M27" s="54" t="str">
        <f t="shared" si="1"/>
        <v/>
      </c>
      <c r="N27" s="126"/>
      <c r="O27" s="84" t="str">
        <f>IF(OR(E27="a",E27="A"),E27,IF(AND('Encodage réponses Es'!$CO25="!",'Encodage réponses Es'!L25=""),"!",IF('Encodage réponses Es'!L25="","",'Encodage réponses Es'!L25)))</f>
        <v/>
      </c>
      <c r="P27" s="108" t="str">
        <f>IF(OR(E27="a",E27="A"),E27,IF(AND('Encodage réponses Es'!$CO25="!",'Encodage réponses Es'!M25=""),"!",IF('Encodage réponses Es'!M25="","",'Encodage réponses Es'!M25)))</f>
        <v/>
      </c>
      <c r="Q27" s="108" t="str">
        <f>IF(OR(E27="a",E27="A"),E27,IF(AND('Encodage réponses Es'!$CO25="!",'Encodage réponses Es'!N25=""),"!",IF('Encodage réponses Es'!N25="","",'Encodage réponses Es'!N25)))</f>
        <v/>
      </c>
      <c r="R27" s="108" t="str">
        <f>IF(OR(E27="a",E27="A"),E27,IF(AND('Encodage réponses Es'!$CO25="!",'Encodage réponses Es'!O25=""),"!",IF('Encodage réponses Es'!O25="","",'Encodage réponses Es'!O25)))</f>
        <v/>
      </c>
      <c r="S27" s="108" t="str">
        <f>IF(OR(E27="a",E27="A"),E27,IF(AND('Encodage réponses Es'!$CO25="!",'Encodage réponses Es'!R25=""),"!",IF('Encodage réponses Es'!R25="","",'Encodage réponses Es'!R25)))</f>
        <v/>
      </c>
      <c r="T27" s="108" t="str">
        <f>IF(OR(E27="a",E27="A"),E27,IF(AND('Encodage réponses Es'!$CO25="!",'Encodage réponses Es'!U25=""),"!",IF('Encodage réponses Es'!U25="","",'Encodage réponses Es'!U25)))</f>
        <v/>
      </c>
      <c r="U27" s="109" t="str">
        <f>IF(OR(E27="a",E27="A"),E27,IF(AND('Encodage réponses Es'!$CO25="!",'Encodage réponses Es'!X25=""),"!",IF('Encodage réponses Es'!X25="","",'Encodage réponses Es'!X25)))</f>
        <v/>
      </c>
      <c r="V27" s="595" t="str">
        <f t="shared" si="6"/>
        <v/>
      </c>
      <c r="W27" s="588"/>
      <c r="X27" s="84" t="str">
        <f>IF(OR(E27="a",E27="A"),E27,IF(AND('Encodage réponses Es'!$CO25="!",'Encodage réponses Es'!AE25=""),"!",IF('Encodage réponses Es'!AE25="","",'Encodage réponses Es'!AE25)))</f>
        <v/>
      </c>
      <c r="Y27" s="108" t="str">
        <f>IF(OR(E27="a",E27="A"),E27,IF(AND('Encodage réponses Es'!$CO25="!",'Encodage réponses Es'!AJ25=""),"!",IF('Encodage réponses Es'!AJ25="","",'Encodage réponses Es'!AJ25)))</f>
        <v/>
      </c>
      <c r="Z27" s="108" t="str">
        <f>IF(OR(E27="a",E27="A"),E27,IF(AND('Encodage réponses Es'!$CO25="!",'Encodage réponses Es'!AN25=""),"!",IF('Encodage réponses Es'!AN25="","",'Encodage réponses Es'!AN25)))</f>
        <v/>
      </c>
      <c r="AA27" s="108" t="str">
        <f>IF(OR(E27="a",E27="A"),E27,IF(AND('Encodage réponses Es'!$CO25="!",'Encodage réponses Es'!AS25=""),"!",IF('Encodage réponses Es'!AS25="","",'Encodage réponses Es'!AS25)))</f>
        <v/>
      </c>
      <c r="AB27" s="108" t="str">
        <f>IF(OR(E27="a",E27="A"),E27,IF(AND('Encodage réponses Es'!$CO25="!",'Encodage réponses Es'!AZ25=""),"!",IF('Encodage réponses Es'!AZ25="","",'Encodage réponses Es'!AZ25)))</f>
        <v/>
      </c>
      <c r="AC27" s="109" t="str">
        <f>IF(OR(E27="a",E27="A"),E27,IF(AND('Encodage réponses Es'!$CO25="!",'Encodage réponses Es'!BA25=""),"!",IF('Encodage réponses Es'!BA25="","",'Encodage réponses Es'!BA25)))</f>
        <v/>
      </c>
      <c r="AD27" s="573" t="str">
        <f t="shared" si="7"/>
        <v/>
      </c>
      <c r="AE27" s="588"/>
      <c r="AF27" s="97" t="str">
        <f>IF(OR(E27="a",E27="A"),E27,IF(AND('Encodage réponses Es'!$CO25="!",'Encodage réponses Es'!P25=""),"!",IF('Encodage réponses Es'!P25="","",'Encodage réponses Es'!P25)))</f>
        <v/>
      </c>
      <c r="AG27" s="83" t="str">
        <f>IF(OR(E27="a",E27="A"),E27,IF(AND('Encodage réponses Es'!$CO25="!",'Encodage réponses Es'!Q25=""),"!",IF('Encodage réponses Es'!Q25="","",'Encodage réponses Es'!Q25)))</f>
        <v/>
      </c>
      <c r="AH27" s="83" t="str">
        <f>IF(OR(E27="a",E27="A"),E27,IF(AND('Encodage réponses Es'!$CO25="!",'Encodage réponses Es'!AO25=""),"!",IF('Encodage réponses Es'!AO25="","",'Encodage réponses Es'!AO25)))</f>
        <v/>
      </c>
      <c r="AI27" s="83" t="str">
        <f>IF(OR(E27="a",E27="A"),E27,IF(AND('Encodage réponses Es'!$CO25="!",'Encodage réponses Es'!AP25=""),"!",IF('Encodage réponses Es'!AP25="","",'Encodage réponses Es'!AP25)))</f>
        <v/>
      </c>
      <c r="AJ27" s="83" t="str">
        <f>IF(OR(E27="a",E27="A"),E27,IF(AND('Encodage réponses Es'!$CO25="!",'Encodage réponses Es'!AQ25=""),"!",IF('Encodage réponses Es'!AQ25="","",'Encodage réponses Es'!AQ25)))</f>
        <v/>
      </c>
      <c r="AK27" s="95" t="str">
        <f>IF(OR(E27="a",E27="A"),E27,IF(AND('Encodage réponses Es'!$CO25="!",'Encodage réponses Es'!AR25=""),"!",IF('Encodage réponses Es'!AR25="","",'Encodage réponses Es'!AR25)))</f>
        <v/>
      </c>
      <c r="AL27" s="539" t="str">
        <f t="shared" si="8"/>
        <v/>
      </c>
      <c r="AM27" s="540"/>
      <c r="AN27" s="97" t="str">
        <f>IF(OR(E27="a",E27="A"),E27,IF(AND('Encodage réponses Es'!$CO25="!",'Encodage réponses Es'!S25=""),"!",IF('Encodage réponses Es'!S25="","",'Encodage réponses Es'!S25)))</f>
        <v/>
      </c>
      <c r="AO27" s="83" t="str">
        <f>IF(OR(E27="a",E27="A"),E27,IF(AND('Encodage réponses Es'!$CO25="!",'Encodage réponses Es'!T25=""),"!",IF('Encodage réponses Es'!T25="","",'Encodage réponses Es'!T25)))</f>
        <v/>
      </c>
      <c r="AP27" s="83" t="str">
        <f>IF(OR(E27="a",E27="A"),E27,IF(AND('Encodage réponses Es'!$CO25="!",'Encodage réponses Es'!Z25=""),"!",IF('Encodage réponses Es'!Z25="","",'Encodage réponses Es'!Z25)))</f>
        <v/>
      </c>
      <c r="AQ27" s="83" t="str">
        <f>IF(OR(E27="a",E27="A"),E27,IF(AND('Encodage réponses Es'!$CO25="!",'Encodage réponses Es'!AA25=""),"!",IF('Encodage réponses Es'!AA25="","",'Encodage réponses Es'!AA25)))</f>
        <v/>
      </c>
      <c r="AR27" s="83" t="str">
        <f>IF(OR(E27="a",E27="A"),E27,IF(AND('Encodage réponses Es'!$CO25="!",'Encodage réponses Es'!AB25=""),"!",IF('Encodage réponses Es'!AB25="","",'Encodage réponses Es'!AB25)))</f>
        <v/>
      </c>
      <c r="AS27" s="83" t="str">
        <f>IF(OR(E27="a",E27="A"),E27,IF(AND('Encodage réponses Es'!$CO25="!",'Encodage réponses Es'!AC25=""),"!",IF('Encodage réponses Es'!AC25="","",'Encodage réponses Es'!AC25)))</f>
        <v/>
      </c>
      <c r="AT27" s="83" t="str">
        <f>IF(OR(E27="a",E27="A"),E27,IF(AND('Encodage réponses Es'!$CO25="!",'Encodage réponses Es'!AD25=""),"!",IF('Encodage réponses Es'!AD25="","",'Encodage réponses Es'!AD25)))</f>
        <v/>
      </c>
      <c r="AU27" s="119" t="str">
        <f>IF(OR(E27="a",E27="A"),E27,IF(AND('Encodage réponses Es'!$CO25="!",'Encodage réponses Es'!AF25=""),"!",IF('Encodage réponses Es'!AF25="","",'Encodage réponses Es'!AF25)))</f>
        <v/>
      </c>
      <c r="AV27" s="573" t="str">
        <f t="shared" si="9"/>
        <v/>
      </c>
      <c r="AW27" s="588"/>
      <c r="AX27" s="97" t="str">
        <f>IF(OR(E27="a",E27="A"),E27,IF(AND('Encodage réponses Es'!$CO25="!",'Encodage réponses Es'!AK25=""),"!",IF('Encodage réponses Es'!AK25="","",'Encodage réponses Es'!AK25)))</f>
        <v/>
      </c>
      <c r="AY27" s="83" t="str">
        <f>IF(OR(E27="a",E27="A"),E27,IF(AND('Encodage réponses Es'!$CO25="!",'Encodage réponses Es'!AM25=""),"!",IF('Encodage réponses Es'!AM25="","",'Encodage réponses Es'!AM25)))</f>
        <v/>
      </c>
      <c r="AZ27" s="83" t="str">
        <f>IF(OR(E27="a",E27="A"),E27,IF(AND('Encodage réponses Es'!$CO25="!",'Encodage réponses Es'!AT25=""),"!",IF('Encodage réponses Es'!AT25="","",'Encodage réponses Es'!AT25)))</f>
        <v/>
      </c>
      <c r="BA27" s="83" t="str">
        <f>IF(OR(E27="a",E27="A"),E27,IF(AND('Encodage réponses Es'!$CO25="!",'Encodage réponses Es'!AU25=""),"!",IF('Encodage réponses Es'!AU25="","",'Encodage réponses Es'!AU25)))</f>
        <v/>
      </c>
      <c r="BB27" s="83" t="str">
        <f>IF(OR(E27="a",E27="A"),E27,IF(AND('Encodage réponses Es'!$CO25="!",'Encodage réponses Es'!AV25=""),"!",IF('Encodage réponses Es'!AV25="","",'Encodage réponses Es'!AV25)))</f>
        <v/>
      </c>
      <c r="BC27" s="83" t="str">
        <f>IF(OR(E27="a",E27="A"),E27,IF(AND('Encodage réponses Es'!$CO25="!",'Encodage réponses Es'!AW25=""),"!",IF('Encodage réponses Es'!AW25="","",'Encodage réponses Es'!AW25)))</f>
        <v/>
      </c>
      <c r="BD27" s="83" t="str">
        <f>IF(OR(E27="a",E27="A"),E27,IF(AND('Encodage réponses Es'!$CO25="!",'Encodage réponses Es'!AX25=""),"!",IF('Encodage réponses Es'!AX25="","",'Encodage réponses Es'!AX25)))</f>
        <v/>
      </c>
      <c r="BE27" s="83" t="str">
        <f>IF(OR(E27="a",E27="A"),E27,IF(AND('Encodage réponses Es'!$CO25="!",'Encodage réponses Es'!AY25=""),"!",IF('Encodage réponses Es'!AY25="","",'Encodage réponses Es'!AY25)))</f>
        <v/>
      </c>
      <c r="BF27" s="83" t="str">
        <f>IF(OR(E27="a",E27="A"),E27,IF(AND('Encodage réponses Es'!$CO25="!",'Encodage réponses Es'!BB25=""),"!",IF('Encodage réponses Es'!BB25="","",'Encodage réponses Es'!BB25)))</f>
        <v/>
      </c>
      <c r="BG27" s="119" t="str">
        <f>IF(OR(E27="a",E27="A"),E27,IF(AND('Encodage réponses Es'!$CO25="!",'Encodage réponses Es'!BC25=""),"!",IF('Encodage réponses Es'!BC25="","",'Encodage réponses Es'!BC25)))</f>
        <v/>
      </c>
      <c r="BH27" s="539" t="str">
        <f t="shared" si="10"/>
        <v/>
      </c>
      <c r="BI27" s="540"/>
      <c r="BJ27" s="97" t="str">
        <f>IF(OR(E27="a",E27="A"),E27,IF(AND('Encodage réponses Es'!$CO25="!",'Encodage réponses Es'!V25=""),"!",IF('Encodage réponses Es'!V25="","",'Encodage réponses Es'!V25)))</f>
        <v/>
      </c>
      <c r="BK27" s="83" t="str">
        <f>IF(OR(E27="a",E27="A"),E27,IF(AND('Encodage réponses Es'!$CO25="!",'Encodage réponses Es'!W25=""),"!",IF('Encodage réponses Es'!W25="","",'Encodage réponses Es'!W25)))</f>
        <v/>
      </c>
      <c r="BL27" s="83" t="str">
        <f>IF(OR(E27="a",E27="A"),E27,IF(AND('Encodage réponses Es'!$CO25="!",'Encodage réponses Es'!Y25=""),"!",IF('Encodage réponses Es'!Y25="","",'Encodage réponses Es'!Y25)))</f>
        <v/>
      </c>
      <c r="BM27" s="83" t="str">
        <f>IF(OR(E27="a",E27="A"),E27,IF(AND('Encodage réponses Es'!$CO25="!",'Encodage réponses Es'!AG25=""),"!",IF('Encodage réponses Es'!AG25="","",'Encodage réponses Es'!AG25)))</f>
        <v/>
      </c>
      <c r="BN27" s="83" t="str">
        <f>IF(OR(E27="a",E27="A"),E27,IF(AND('Encodage réponses Es'!$CO25="!",'Encodage réponses Es'!AH25=""),"!",IF('Encodage réponses Es'!AH25="","",'Encodage réponses Es'!AH25)))</f>
        <v/>
      </c>
      <c r="BO27" s="83" t="str">
        <f>IF(OR(E27="a",E27="A"),E27,IF(AND('Encodage réponses Es'!$CO25="!",'Encodage réponses Es'!AI25=""),"!",IF('Encodage réponses Es'!AI25="","",'Encodage réponses Es'!AI25)))</f>
        <v/>
      </c>
      <c r="BP27" s="119" t="str">
        <f>IF(OR(E27="a",E27="A"),E27,IF(AND('Encodage réponses Es'!$CO25="!",'Encodage réponses Es'!AL25=""),"!",IF('Encodage réponses Es'!AL25="","",'Encodage réponses Es'!AL25)))</f>
        <v/>
      </c>
      <c r="BQ27" s="573" t="str">
        <f t="shared" si="11"/>
        <v/>
      </c>
      <c r="BR27" s="574"/>
      <c r="BS27" s="93"/>
      <c r="BT27" s="84" t="str">
        <f>IF(OR(E27="a",E27="A"),E27,IF(AND('Encodage réponses Es'!$CO25="!",'Encodage réponses Es'!BD25=""),"!",IF('Encodage réponses Es'!BD25="","",'Encodage réponses Es'!BD25)))</f>
        <v/>
      </c>
      <c r="BU27" s="108" t="str">
        <f>IF(OR(E27="a",E27="A"),E27,IF(AND('Encodage réponses Es'!$CO25="!",'Encodage réponses Es'!BE25=""),"!",IF('Encodage réponses Es'!BE25="","",'Encodage réponses Es'!BE25)))</f>
        <v/>
      </c>
      <c r="BV27" s="109" t="str">
        <f>IF(OR(E27="a",E27="A"),E27,IF(AND('Encodage réponses Es'!$CO25="!",'Encodage réponses Es'!BF25=""),"!",IF('Encodage réponses Es'!BF25="","",'Encodage réponses Es'!BF25)))</f>
        <v/>
      </c>
      <c r="BW27" s="539" t="str">
        <f t="shared" si="12"/>
        <v/>
      </c>
      <c r="BX27" s="540"/>
      <c r="BY27" s="97" t="str">
        <f>IF(OR(E27="a",E27="A"),E27,IF(AND('Encodage réponses Es'!$CO25="!",'Encodage réponses Es'!BN25=""),"!",IF('Encodage réponses Es'!BN25="","",'Encodage réponses Es'!BN25)))</f>
        <v/>
      </c>
      <c r="BZ27" s="119" t="str">
        <f>IF(OR(E27="a",E27="A"),E27,IF(AND('Encodage réponses Es'!$CO25="!",'Encodage réponses Es'!BP25=""),"!",IF('Encodage réponses Es'!BP25="","",'Encodage réponses Es'!BP25)))</f>
        <v/>
      </c>
      <c r="CA27" s="573" t="str">
        <f t="shared" si="13"/>
        <v/>
      </c>
      <c r="CB27" s="574"/>
      <c r="CC27" s="185" t="str">
        <f>IF(OR(E27="a",E27="A"),E27,IF(AND('Encodage réponses Es'!$CO25="!",'Encodage réponses Es'!BO25=""),"!",IF('Encodage réponses Es'!BO25="","",'Encodage réponses Es'!BO25)))</f>
        <v/>
      </c>
      <c r="CD27" s="83" t="str">
        <f>IF(OR(E27="a",E27="A"),E27,IF(AND('Encodage réponses Es'!$CO25="!",'Encodage réponses Es'!BV25=""),"!",IF('Encodage réponses Es'!BV25="","",'Encodage réponses Es'!BV25)))</f>
        <v/>
      </c>
      <c r="CE27" s="83" t="str">
        <f>IF(OR(E27="a",E27="A"),E27,IF(AND('Encodage réponses Es'!$CO25="!",'Encodage réponses Es'!CE25=""),"!",IF('Encodage réponses Es'!CE25="","",'Encodage réponses Es'!CE25)))</f>
        <v/>
      </c>
      <c r="CF27" s="83" t="str">
        <f>IF(OR(E27="a",E27="A"),E27,IF(AND('Encodage réponses Es'!$CO25="!",'Encodage réponses Es'!CF25=""),"!",IF('Encodage réponses Es'!CF25="","",'Encodage réponses Es'!CF25)))</f>
        <v/>
      </c>
      <c r="CG27" s="83" t="str">
        <f>IF(OR(E27="a",E27="A"),E27,IF(AND('Encodage réponses Es'!$CO25="!",'Encodage réponses Es'!CG25=""),"!",IF('Encodage réponses Es'!CG25="","",'Encodage réponses Es'!CG25)))</f>
        <v/>
      </c>
      <c r="CH27" s="83" t="str">
        <f>IF(OR(E27="a",E27="A"),E27,IF(AND('Encodage réponses Es'!$CO25="!",'Encodage réponses Es'!CH25=""),"!",IF('Encodage réponses Es'!CH25="","",'Encodage réponses Es'!CH25)))</f>
        <v/>
      </c>
      <c r="CI27" s="83" t="str">
        <f>IF(OR(E27="a",E27="A"),E27,IF(AND('Encodage réponses Es'!$CO25="!",'Encodage réponses Es'!CI25=""),"!",IF('Encodage réponses Es'!CI25="","",'Encodage réponses Es'!CI25)))</f>
        <v/>
      </c>
      <c r="CJ27" s="119" t="str">
        <f>IF(OR(E27="a",E27="A"),E27,IF(AND('Encodage réponses Es'!$CO25="!",'Encodage réponses Es'!CJ25=""),"!",IF('Encodage réponses Es'!CJ25="","",'Encodage réponses Es'!CJ25)))</f>
        <v/>
      </c>
      <c r="CK27" s="539" t="str">
        <f t="shared" si="14"/>
        <v/>
      </c>
      <c r="CL27" s="540"/>
      <c r="CM27" s="97" t="str">
        <f>IF(OR(E27="a",E27="A"),E27,IF(AND('Encodage réponses Es'!$CO25="!",'Encodage réponses Es'!BQ25=""),"!",IF('Encodage réponses Es'!BQ25="","",'Encodage réponses Es'!BQ25)))</f>
        <v/>
      </c>
      <c r="CN27" s="83" t="str">
        <f>IF(OR(E27="a",E27="A"),E27,IF(AND('Encodage réponses Es'!$CO25="!",'Encodage réponses Es'!BR25=""),"!",IF('Encodage réponses Es'!BR25="","",'Encodage réponses Es'!BR25)))</f>
        <v/>
      </c>
      <c r="CO27" s="83" t="str">
        <f>IF(OR(E27="a",E27="A"),E27,IF(AND('Encodage réponses Es'!$CO25="!",'Encodage réponses Es'!BS25=""),"!",IF('Encodage réponses Es'!BS25="","",'Encodage réponses Es'!BS25)))</f>
        <v/>
      </c>
      <c r="CP27" s="83" t="str">
        <f>IF(OR(E27="a",E27="A"),E27,IF(AND('Encodage réponses Es'!$CO25="!",'Encodage réponses Es'!BT25=""),"!",IF('Encodage réponses Es'!BT25="","",'Encodage réponses Es'!BT25)))</f>
        <v/>
      </c>
      <c r="CQ27" s="83" t="str">
        <f>IF(OR(E27="a",E27="A"),E27,IF(AND('Encodage réponses Es'!$CO25="!",'Encodage réponses Es'!BU25=""),"!",IF('Encodage réponses Es'!BU25="","",'Encodage réponses Es'!BU25)))</f>
        <v/>
      </c>
      <c r="CR27" s="83" t="str">
        <f>IF(OR(E27="a",E27="A"),E27,IF(AND('Encodage réponses Es'!$CO25="!",'Encodage réponses Es'!BW25=""),"!",IF('Encodage réponses Es'!BW25="","",'Encodage réponses Es'!BW25)))</f>
        <v/>
      </c>
      <c r="CS27" s="119" t="str">
        <f>IF(OR(E27="a",E27="A"),E27,IF(AND('Encodage réponses Es'!$CO25="!",'Encodage réponses Es'!BX25=""),"!",IF('Encodage réponses Es'!BX25="","",'Encodage réponses Es'!BX25)))</f>
        <v/>
      </c>
      <c r="CT27" s="539" t="str">
        <f t="shared" si="15"/>
        <v/>
      </c>
      <c r="CU27" s="540"/>
      <c r="CV27" s="97" t="str">
        <f>IF(OR(AG27="a",AG27="A"),AG27,IF(AND('Encodage réponses Es'!$CO25="!",'Encodage réponses Es'!BI25=""),"!",IF('Encodage réponses Es'!BI25="","",'Encodage réponses Es'!BI25)))</f>
        <v/>
      </c>
      <c r="CW27" s="83" t="str">
        <f>IF(OR(E27="a",E27="A"),E27,IF(AND('Encodage réponses Es'!$CO25="!",'Encodage réponses Es'!BJ25=""),"!",IF('Encodage réponses Es'!BJ25="","",'Encodage réponses Es'!BJ25)))</f>
        <v/>
      </c>
      <c r="CX27" s="83" t="str">
        <f>IF(OR(E27="a",E27="A"),E27,IF(AND('Encodage réponses Es'!$CO25="!",'Encodage réponses Es'!BK25=""),"!",IF('Encodage réponses Es'!BK25="","",'Encodage réponses Es'!BK25)))</f>
        <v/>
      </c>
      <c r="CY27" s="83" t="str">
        <f>IF(OR(E27="a",E27="A"),E27,IF(AND('Encodage réponses Es'!$CO25="!",'Encodage réponses Es'!BL25=""),"!",IF('Encodage réponses Es'!BL25="","",'Encodage réponses Es'!BL25)))</f>
        <v/>
      </c>
      <c r="CZ27" s="83" t="str">
        <f>IF(OR(E27="a",E27="A"),E27,IF(AND('Encodage réponses Es'!$CO25="!",'Encodage réponses Es'!BM25=""),"!",IF('Encodage réponses Es'!BM25="","",'Encodage réponses Es'!BM25)))</f>
        <v/>
      </c>
      <c r="DA27" s="83" t="str">
        <f>IF(OR(E27="a",E27="A"),E27,IF(AND('Encodage réponses Es'!$CO25="!",'Encodage réponses Es'!BY25=""),"!",IF('Encodage réponses Es'!BY25="","",'Encodage réponses Es'!BY25)))</f>
        <v/>
      </c>
      <c r="DB27" s="83" t="str">
        <f>IF(OR(E27="a",E27="A"),E27,IF(AND('Encodage réponses Es'!$CO25="!",'Encodage réponses Es'!BZ25=""),"!",IF('Encodage réponses Es'!BZ25="","",'Encodage réponses Es'!BZ25)))</f>
        <v/>
      </c>
      <c r="DC27" s="83" t="str">
        <f>IF(OR(E27="a",E27="A"),E27,IF(AND('Encodage réponses Es'!$CO25="!",'Encodage réponses Es'!CA25=""),"!",IF('Encodage réponses Es'!CA25="","",'Encodage réponses Es'!CA25)))</f>
        <v/>
      </c>
      <c r="DD27" s="83" t="str">
        <f>IF(OR(E27="a",E27="A"),E27,IF(AND('Encodage réponses Es'!$CO25="!",'Encodage réponses Es'!CB25=""),"!",IF('Encodage réponses Es'!CB25="","",'Encodage réponses Es'!CB25)))</f>
        <v/>
      </c>
      <c r="DE27" s="83" t="str">
        <f>IF(OR(E27="a",E27="A"),E27,IF(AND('Encodage réponses Es'!$CO25="!",'Encodage réponses Es'!CC25=""),"!",IF('Encodage réponses Es'!CC25="","",'Encodage réponses Es'!CC25)))</f>
        <v/>
      </c>
      <c r="DF27" s="83" t="str">
        <f>IF(OR(E27="a",E27="A"),E27,IF(AND('Encodage réponses Es'!$CO25="!",'Encodage réponses Es'!CK25=""),"!",IF('Encodage réponses Es'!CK25="","",'Encodage réponses Es'!CK25)))</f>
        <v/>
      </c>
      <c r="DG27" s="83" t="str">
        <f>IF(OR(E27="a",E27="A"),E27,IF(AND('Encodage réponses Es'!$CO25="!",'Encodage réponses Es'!CL25=""),"!",IF('Encodage réponses Es'!CL25="","",'Encodage réponses Es'!CL25)))</f>
        <v/>
      </c>
      <c r="DH27" s="83" t="str">
        <f>IF(OR(E27="a",E27="A"),E27,IF(AND('Encodage réponses Es'!$CO25="!",'Encodage réponses Es'!CM25=""),"!",IF('Encodage réponses Es'!CM25="","",'Encodage réponses Es'!CM25)))</f>
        <v/>
      </c>
      <c r="DI27" s="119" t="str">
        <f>IF(OR(E27="a",E27="A"),E27,IF(AND('Encodage réponses Es'!$CO25="!",'Encodage réponses Es'!CN25=""),"!",IF('Encodage réponses Es'!CN25="","",'Encodage réponses Es'!CN25)))</f>
        <v/>
      </c>
      <c r="DJ27" s="539" t="str">
        <f t="shared" si="16"/>
        <v/>
      </c>
      <c r="DK27" s="540"/>
      <c r="DL27" s="97" t="str">
        <f>IF(OR(E27="a",E27="A"),E27,IF(AND('Encodage réponses Es'!$CO25="!",'Encodage réponses Es'!BG25=""),"!",IF('Encodage réponses Es'!BG25="","",'Encodage réponses Es'!BG25)))</f>
        <v/>
      </c>
      <c r="DM27" s="119" t="str">
        <f>IF(OR(E27="a",E27="A"),E27,IF(AND('Encodage réponses Es'!$CO25="!",'Encodage réponses Es'!BH25=""),"!",IF('Encodage réponses Es'!BH25="","",'Encodage réponses Es'!BH25)))</f>
        <v/>
      </c>
      <c r="DN27" s="539" t="str">
        <f t="shared" si="17"/>
        <v/>
      </c>
      <c r="DO27" s="540"/>
      <c r="DP27" s="381" t="str">
        <f>IF(OR(E27="a",E27="A"),E27,IF(AND('Encodage réponses Es'!$CO25="!",'Encodage réponses Es'!CD25=""),"!",IF('Encodage réponses Es'!CD25="","",'Encodage réponses Es'!CD25)))</f>
        <v/>
      </c>
      <c r="DQ27" s="539" t="str">
        <f t="shared" si="18"/>
        <v/>
      </c>
      <c r="DR27" s="540"/>
    </row>
    <row r="28" spans="1:122" ht="11.25" customHeight="1" x14ac:dyDescent="0.25">
      <c r="A28" s="516"/>
      <c r="B28" s="517"/>
      <c r="C28" s="11">
        <v>24</v>
      </c>
      <c r="D28" s="11" t="str">
        <f>IF('Encodage réponses Es'!F26=0,"",'Encodage réponses Es'!F26)</f>
        <v/>
      </c>
      <c r="E28" s="57" t="str">
        <f>IF('Encodage réponses Es'!J26="","",'Encodage réponses Es'!J26)</f>
        <v/>
      </c>
      <c r="F28" s="84" t="str">
        <f t="shared" si="2"/>
        <v/>
      </c>
      <c r="G28" s="54" t="str">
        <f t="shared" si="3"/>
        <v/>
      </c>
      <c r="H28" s="90"/>
      <c r="I28" s="84" t="str">
        <f t="shared" si="4"/>
        <v/>
      </c>
      <c r="J28" s="54" t="str">
        <f t="shared" si="5"/>
        <v/>
      </c>
      <c r="K28" s="126"/>
      <c r="L28" s="84" t="str">
        <f t="shared" si="0"/>
        <v/>
      </c>
      <c r="M28" s="54" t="str">
        <f t="shared" si="1"/>
        <v/>
      </c>
      <c r="N28" s="126"/>
      <c r="O28" s="84" t="str">
        <f>IF(OR(E28="a",E28="A"),E28,IF(AND('Encodage réponses Es'!$CO26="!",'Encodage réponses Es'!L26=""),"!",IF('Encodage réponses Es'!L26="","",'Encodage réponses Es'!L26)))</f>
        <v/>
      </c>
      <c r="P28" s="108" t="str">
        <f>IF(OR(E28="a",E28="A"),E28,IF(AND('Encodage réponses Es'!$CO26="!",'Encodage réponses Es'!M26=""),"!",IF('Encodage réponses Es'!M26="","",'Encodage réponses Es'!M26)))</f>
        <v/>
      </c>
      <c r="Q28" s="108" t="str">
        <f>IF(OR(E28="a",E28="A"),E28,IF(AND('Encodage réponses Es'!$CO26="!",'Encodage réponses Es'!N26=""),"!",IF('Encodage réponses Es'!N26="","",'Encodage réponses Es'!N26)))</f>
        <v/>
      </c>
      <c r="R28" s="108" t="str">
        <f>IF(OR(E28="a",E28="A"),E28,IF(AND('Encodage réponses Es'!$CO26="!",'Encodage réponses Es'!O26=""),"!",IF('Encodage réponses Es'!O26="","",'Encodage réponses Es'!O26)))</f>
        <v/>
      </c>
      <c r="S28" s="108" t="str">
        <f>IF(OR(E28="a",E28="A"),E28,IF(AND('Encodage réponses Es'!$CO26="!",'Encodage réponses Es'!R26=""),"!",IF('Encodage réponses Es'!R26="","",'Encodage réponses Es'!R26)))</f>
        <v/>
      </c>
      <c r="T28" s="108" t="str">
        <f>IF(OR(E28="a",E28="A"),E28,IF(AND('Encodage réponses Es'!$CO26="!",'Encodage réponses Es'!U26=""),"!",IF('Encodage réponses Es'!U26="","",'Encodage réponses Es'!U26)))</f>
        <v/>
      </c>
      <c r="U28" s="109" t="str">
        <f>IF(OR(E28="a",E28="A"),E28,IF(AND('Encodage réponses Es'!$CO26="!",'Encodage réponses Es'!X26=""),"!",IF('Encodage réponses Es'!X26="","",'Encodage réponses Es'!X26)))</f>
        <v/>
      </c>
      <c r="V28" s="595" t="str">
        <f t="shared" si="6"/>
        <v/>
      </c>
      <c r="W28" s="588"/>
      <c r="X28" s="84" t="str">
        <f>IF(OR(E28="a",E28="A"),E28,IF(AND('Encodage réponses Es'!$CO26="!",'Encodage réponses Es'!AE26=""),"!",IF('Encodage réponses Es'!AE26="","",'Encodage réponses Es'!AE26)))</f>
        <v/>
      </c>
      <c r="Y28" s="108" t="str">
        <f>IF(OR(E28="a",E28="A"),E28,IF(AND('Encodage réponses Es'!$CO26="!",'Encodage réponses Es'!AJ26=""),"!",IF('Encodage réponses Es'!AJ26="","",'Encodage réponses Es'!AJ26)))</f>
        <v/>
      </c>
      <c r="Z28" s="108" t="str">
        <f>IF(OR(E28="a",E28="A"),E28,IF(AND('Encodage réponses Es'!$CO26="!",'Encodage réponses Es'!AN26=""),"!",IF('Encodage réponses Es'!AN26="","",'Encodage réponses Es'!AN26)))</f>
        <v/>
      </c>
      <c r="AA28" s="108" t="str">
        <f>IF(OR(E28="a",E28="A"),E28,IF(AND('Encodage réponses Es'!$CO26="!",'Encodage réponses Es'!AS26=""),"!",IF('Encodage réponses Es'!AS26="","",'Encodage réponses Es'!AS26)))</f>
        <v/>
      </c>
      <c r="AB28" s="108" t="str">
        <f>IF(OR(E28="a",E28="A"),E28,IF(AND('Encodage réponses Es'!$CO26="!",'Encodage réponses Es'!AZ26=""),"!",IF('Encodage réponses Es'!AZ26="","",'Encodage réponses Es'!AZ26)))</f>
        <v/>
      </c>
      <c r="AC28" s="109" t="str">
        <f>IF(OR(E28="a",E28="A"),E28,IF(AND('Encodage réponses Es'!$CO26="!",'Encodage réponses Es'!BA26=""),"!",IF('Encodage réponses Es'!BA26="","",'Encodage réponses Es'!BA26)))</f>
        <v/>
      </c>
      <c r="AD28" s="573" t="str">
        <f t="shared" si="7"/>
        <v/>
      </c>
      <c r="AE28" s="588"/>
      <c r="AF28" s="97" t="str">
        <f>IF(OR(E28="a",E28="A"),E28,IF(AND('Encodage réponses Es'!$CO26="!",'Encodage réponses Es'!P26=""),"!",IF('Encodage réponses Es'!P26="","",'Encodage réponses Es'!P26)))</f>
        <v/>
      </c>
      <c r="AG28" s="83" t="str">
        <f>IF(OR(E28="a",E28="A"),E28,IF(AND('Encodage réponses Es'!$CO26="!",'Encodage réponses Es'!Q26=""),"!",IF('Encodage réponses Es'!Q26="","",'Encodage réponses Es'!Q26)))</f>
        <v/>
      </c>
      <c r="AH28" s="83" t="str">
        <f>IF(OR(E28="a",E28="A"),E28,IF(AND('Encodage réponses Es'!$CO26="!",'Encodage réponses Es'!AO26=""),"!",IF('Encodage réponses Es'!AO26="","",'Encodage réponses Es'!AO26)))</f>
        <v/>
      </c>
      <c r="AI28" s="83" t="str">
        <f>IF(OR(E28="a",E28="A"),E28,IF(AND('Encodage réponses Es'!$CO26="!",'Encodage réponses Es'!AP26=""),"!",IF('Encodage réponses Es'!AP26="","",'Encodage réponses Es'!AP26)))</f>
        <v/>
      </c>
      <c r="AJ28" s="83" t="str">
        <f>IF(OR(E28="a",E28="A"),E28,IF(AND('Encodage réponses Es'!$CO26="!",'Encodage réponses Es'!AQ26=""),"!",IF('Encodage réponses Es'!AQ26="","",'Encodage réponses Es'!AQ26)))</f>
        <v/>
      </c>
      <c r="AK28" s="95" t="str">
        <f>IF(OR(E28="a",E28="A"),E28,IF(AND('Encodage réponses Es'!$CO26="!",'Encodage réponses Es'!AR26=""),"!",IF('Encodage réponses Es'!AR26="","",'Encodage réponses Es'!AR26)))</f>
        <v/>
      </c>
      <c r="AL28" s="539" t="str">
        <f t="shared" si="8"/>
        <v/>
      </c>
      <c r="AM28" s="540"/>
      <c r="AN28" s="97" t="str">
        <f>IF(OR(E28="a",E28="A"),E28,IF(AND('Encodage réponses Es'!$CO26="!",'Encodage réponses Es'!S26=""),"!",IF('Encodage réponses Es'!S26="","",'Encodage réponses Es'!S26)))</f>
        <v/>
      </c>
      <c r="AO28" s="83" t="str">
        <f>IF(OR(E28="a",E28="A"),E28,IF(AND('Encodage réponses Es'!$CO26="!",'Encodage réponses Es'!T26=""),"!",IF('Encodage réponses Es'!T26="","",'Encodage réponses Es'!T26)))</f>
        <v/>
      </c>
      <c r="AP28" s="83" t="str">
        <f>IF(OR(E28="a",E28="A"),E28,IF(AND('Encodage réponses Es'!$CO26="!",'Encodage réponses Es'!Z26=""),"!",IF('Encodage réponses Es'!Z26="","",'Encodage réponses Es'!Z26)))</f>
        <v/>
      </c>
      <c r="AQ28" s="83" t="str">
        <f>IF(OR(E28="a",E28="A"),E28,IF(AND('Encodage réponses Es'!$CO26="!",'Encodage réponses Es'!AA26=""),"!",IF('Encodage réponses Es'!AA26="","",'Encodage réponses Es'!AA26)))</f>
        <v/>
      </c>
      <c r="AR28" s="83" t="str">
        <f>IF(OR(E28="a",E28="A"),E28,IF(AND('Encodage réponses Es'!$CO26="!",'Encodage réponses Es'!AB26=""),"!",IF('Encodage réponses Es'!AB26="","",'Encodage réponses Es'!AB26)))</f>
        <v/>
      </c>
      <c r="AS28" s="83" t="str">
        <f>IF(OR(E28="a",E28="A"),E28,IF(AND('Encodage réponses Es'!$CO26="!",'Encodage réponses Es'!AC26=""),"!",IF('Encodage réponses Es'!AC26="","",'Encodage réponses Es'!AC26)))</f>
        <v/>
      </c>
      <c r="AT28" s="83" t="str">
        <f>IF(OR(E28="a",E28="A"),E28,IF(AND('Encodage réponses Es'!$CO26="!",'Encodage réponses Es'!AD26=""),"!",IF('Encodage réponses Es'!AD26="","",'Encodage réponses Es'!AD26)))</f>
        <v/>
      </c>
      <c r="AU28" s="119" t="str">
        <f>IF(OR(E28="a",E28="A"),E28,IF(AND('Encodage réponses Es'!$CO26="!",'Encodage réponses Es'!AF26=""),"!",IF('Encodage réponses Es'!AF26="","",'Encodage réponses Es'!AF26)))</f>
        <v/>
      </c>
      <c r="AV28" s="573" t="str">
        <f t="shared" si="9"/>
        <v/>
      </c>
      <c r="AW28" s="588"/>
      <c r="AX28" s="97" t="str">
        <f>IF(OR(E28="a",E28="A"),E28,IF(AND('Encodage réponses Es'!$CO26="!",'Encodage réponses Es'!AK26=""),"!",IF('Encodage réponses Es'!AK26="","",'Encodage réponses Es'!AK26)))</f>
        <v/>
      </c>
      <c r="AY28" s="83" t="str">
        <f>IF(OR(E28="a",E28="A"),E28,IF(AND('Encodage réponses Es'!$CO26="!",'Encodage réponses Es'!AM26=""),"!",IF('Encodage réponses Es'!AM26="","",'Encodage réponses Es'!AM26)))</f>
        <v/>
      </c>
      <c r="AZ28" s="83" t="str">
        <f>IF(OR(E28="a",E28="A"),E28,IF(AND('Encodage réponses Es'!$CO26="!",'Encodage réponses Es'!AT26=""),"!",IF('Encodage réponses Es'!AT26="","",'Encodage réponses Es'!AT26)))</f>
        <v/>
      </c>
      <c r="BA28" s="83" t="str">
        <f>IF(OR(E28="a",E28="A"),E28,IF(AND('Encodage réponses Es'!$CO26="!",'Encodage réponses Es'!AU26=""),"!",IF('Encodage réponses Es'!AU26="","",'Encodage réponses Es'!AU26)))</f>
        <v/>
      </c>
      <c r="BB28" s="83" t="str">
        <f>IF(OR(E28="a",E28="A"),E28,IF(AND('Encodage réponses Es'!$CO26="!",'Encodage réponses Es'!AV26=""),"!",IF('Encodage réponses Es'!AV26="","",'Encodage réponses Es'!AV26)))</f>
        <v/>
      </c>
      <c r="BC28" s="83" t="str">
        <f>IF(OR(E28="a",E28="A"),E28,IF(AND('Encodage réponses Es'!$CO26="!",'Encodage réponses Es'!AW26=""),"!",IF('Encodage réponses Es'!AW26="","",'Encodage réponses Es'!AW26)))</f>
        <v/>
      </c>
      <c r="BD28" s="83" t="str">
        <f>IF(OR(E28="a",E28="A"),E28,IF(AND('Encodage réponses Es'!$CO26="!",'Encodage réponses Es'!AX26=""),"!",IF('Encodage réponses Es'!AX26="","",'Encodage réponses Es'!AX26)))</f>
        <v/>
      </c>
      <c r="BE28" s="83" t="str">
        <f>IF(OR(E28="a",E28="A"),E28,IF(AND('Encodage réponses Es'!$CO26="!",'Encodage réponses Es'!AY26=""),"!",IF('Encodage réponses Es'!AY26="","",'Encodage réponses Es'!AY26)))</f>
        <v/>
      </c>
      <c r="BF28" s="83" t="str">
        <f>IF(OR(E28="a",E28="A"),E28,IF(AND('Encodage réponses Es'!$CO26="!",'Encodage réponses Es'!BB26=""),"!",IF('Encodage réponses Es'!BB26="","",'Encodage réponses Es'!BB26)))</f>
        <v/>
      </c>
      <c r="BG28" s="119" t="str">
        <f>IF(OR(E28="a",E28="A"),E28,IF(AND('Encodage réponses Es'!$CO26="!",'Encodage réponses Es'!BC26=""),"!",IF('Encodage réponses Es'!BC26="","",'Encodage réponses Es'!BC26)))</f>
        <v/>
      </c>
      <c r="BH28" s="539" t="str">
        <f t="shared" si="10"/>
        <v/>
      </c>
      <c r="BI28" s="540"/>
      <c r="BJ28" s="97" t="str">
        <f>IF(OR(E28="a",E28="A"),E28,IF(AND('Encodage réponses Es'!$CO26="!",'Encodage réponses Es'!V26=""),"!",IF('Encodage réponses Es'!V26="","",'Encodage réponses Es'!V26)))</f>
        <v/>
      </c>
      <c r="BK28" s="83" t="str">
        <f>IF(OR(E28="a",E28="A"),E28,IF(AND('Encodage réponses Es'!$CO26="!",'Encodage réponses Es'!W26=""),"!",IF('Encodage réponses Es'!W26="","",'Encodage réponses Es'!W26)))</f>
        <v/>
      </c>
      <c r="BL28" s="83" t="str">
        <f>IF(OR(E28="a",E28="A"),E28,IF(AND('Encodage réponses Es'!$CO26="!",'Encodage réponses Es'!Y26=""),"!",IF('Encodage réponses Es'!Y26="","",'Encodage réponses Es'!Y26)))</f>
        <v/>
      </c>
      <c r="BM28" s="83" t="str">
        <f>IF(OR(E28="a",E28="A"),E28,IF(AND('Encodage réponses Es'!$CO26="!",'Encodage réponses Es'!AG26=""),"!",IF('Encodage réponses Es'!AG26="","",'Encodage réponses Es'!AG26)))</f>
        <v/>
      </c>
      <c r="BN28" s="83" t="str">
        <f>IF(OR(E28="a",E28="A"),E28,IF(AND('Encodage réponses Es'!$CO26="!",'Encodage réponses Es'!AH26=""),"!",IF('Encodage réponses Es'!AH26="","",'Encodage réponses Es'!AH26)))</f>
        <v/>
      </c>
      <c r="BO28" s="83" t="str">
        <f>IF(OR(E28="a",E28="A"),E28,IF(AND('Encodage réponses Es'!$CO26="!",'Encodage réponses Es'!AI26=""),"!",IF('Encodage réponses Es'!AI26="","",'Encodage réponses Es'!AI26)))</f>
        <v/>
      </c>
      <c r="BP28" s="119" t="str">
        <f>IF(OR(E28="a",E28="A"),E28,IF(AND('Encodage réponses Es'!$CO26="!",'Encodage réponses Es'!AL26=""),"!",IF('Encodage réponses Es'!AL26="","",'Encodage réponses Es'!AL26)))</f>
        <v/>
      </c>
      <c r="BQ28" s="573" t="str">
        <f t="shared" si="11"/>
        <v/>
      </c>
      <c r="BR28" s="574"/>
      <c r="BS28" s="93"/>
      <c r="BT28" s="84" t="str">
        <f>IF(OR(E28="a",E28="A"),E28,IF(AND('Encodage réponses Es'!$CO26="!",'Encodage réponses Es'!BD26=""),"!",IF('Encodage réponses Es'!BD26="","",'Encodage réponses Es'!BD26)))</f>
        <v/>
      </c>
      <c r="BU28" s="108" t="str">
        <f>IF(OR(E28="a",E28="A"),E28,IF(AND('Encodage réponses Es'!$CO26="!",'Encodage réponses Es'!BE26=""),"!",IF('Encodage réponses Es'!BE26="","",'Encodage réponses Es'!BE26)))</f>
        <v/>
      </c>
      <c r="BV28" s="109" t="str">
        <f>IF(OR(E28="a",E28="A"),E28,IF(AND('Encodage réponses Es'!$CO26="!",'Encodage réponses Es'!BF26=""),"!",IF('Encodage réponses Es'!BF26="","",'Encodage réponses Es'!BF26)))</f>
        <v/>
      </c>
      <c r="BW28" s="539" t="str">
        <f t="shared" si="12"/>
        <v/>
      </c>
      <c r="BX28" s="540"/>
      <c r="BY28" s="97" t="str">
        <f>IF(OR(E28="a",E28="A"),E28,IF(AND('Encodage réponses Es'!$CO26="!",'Encodage réponses Es'!BN26=""),"!",IF('Encodage réponses Es'!BN26="","",'Encodage réponses Es'!BN26)))</f>
        <v/>
      </c>
      <c r="BZ28" s="119" t="str">
        <f>IF(OR(E28="a",E28="A"),E28,IF(AND('Encodage réponses Es'!$CO26="!",'Encodage réponses Es'!BP26=""),"!",IF('Encodage réponses Es'!BP26="","",'Encodage réponses Es'!BP26)))</f>
        <v/>
      </c>
      <c r="CA28" s="573" t="str">
        <f t="shared" si="13"/>
        <v/>
      </c>
      <c r="CB28" s="574"/>
      <c r="CC28" s="185" t="str">
        <f>IF(OR(E28="a",E28="A"),E28,IF(AND('Encodage réponses Es'!$CO26="!",'Encodage réponses Es'!BO26=""),"!",IF('Encodage réponses Es'!BO26="","",'Encodage réponses Es'!BO26)))</f>
        <v/>
      </c>
      <c r="CD28" s="83" t="str">
        <f>IF(OR(E28="a",E28="A"),E28,IF(AND('Encodage réponses Es'!$CO26="!",'Encodage réponses Es'!BV26=""),"!",IF('Encodage réponses Es'!BV26="","",'Encodage réponses Es'!BV26)))</f>
        <v/>
      </c>
      <c r="CE28" s="83" t="str">
        <f>IF(OR(E28="a",E28="A"),E28,IF(AND('Encodage réponses Es'!$CO26="!",'Encodage réponses Es'!CE26=""),"!",IF('Encodage réponses Es'!CE26="","",'Encodage réponses Es'!CE26)))</f>
        <v/>
      </c>
      <c r="CF28" s="83" t="str">
        <f>IF(OR(E28="a",E28="A"),E28,IF(AND('Encodage réponses Es'!$CO26="!",'Encodage réponses Es'!CF26=""),"!",IF('Encodage réponses Es'!CF26="","",'Encodage réponses Es'!CF26)))</f>
        <v/>
      </c>
      <c r="CG28" s="83" t="str">
        <f>IF(OR(E28="a",E28="A"),E28,IF(AND('Encodage réponses Es'!$CO26="!",'Encodage réponses Es'!CG26=""),"!",IF('Encodage réponses Es'!CG26="","",'Encodage réponses Es'!CG26)))</f>
        <v/>
      </c>
      <c r="CH28" s="83" t="str">
        <f>IF(OR(E28="a",E28="A"),E28,IF(AND('Encodage réponses Es'!$CO26="!",'Encodage réponses Es'!CH26=""),"!",IF('Encodage réponses Es'!CH26="","",'Encodage réponses Es'!CH26)))</f>
        <v/>
      </c>
      <c r="CI28" s="83" t="str">
        <f>IF(OR(E28="a",E28="A"),E28,IF(AND('Encodage réponses Es'!$CO26="!",'Encodage réponses Es'!CI26=""),"!",IF('Encodage réponses Es'!CI26="","",'Encodage réponses Es'!CI26)))</f>
        <v/>
      </c>
      <c r="CJ28" s="119" t="str">
        <f>IF(OR(E28="a",E28="A"),E28,IF(AND('Encodage réponses Es'!$CO26="!",'Encodage réponses Es'!CJ26=""),"!",IF('Encodage réponses Es'!CJ26="","",'Encodage réponses Es'!CJ26)))</f>
        <v/>
      </c>
      <c r="CK28" s="539" t="str">
        <f t="shared" si="14"/>
        <v/>
      </c>
      <c r="CL28" s="540"/>
      <c r="CM28" s="97" t="str">
        <f>IF(OR(E28="a",E28="A"),E28,IF(AND('Encodage réponses Es'!$CO26="!",'Encodage réponses Es'!BQ26=""),"!",IF('Encodage réponses Es'!BQ26="","",'Encodage réponses Es'!BQ26)))</f>
        <v/>
      </c>
      <c r="CN28" s="83" t="str">
        <f>IF(OR(E28="a",E28="A"),E28,IF(AND('Encodage réponses Es'!$CO26="!",'Encodage réponses Es'!BR26=""),"!",IF('Encodage réponses Es'!BR26="","",'Encodage réponses Es'!BR26)))</f>
        <v/>
      </c>
      <c r="CO28" s="83" t="str">
        <f>IF(OR(E28="a",E28="A"),E28,IF(AND('Encodage réponses Es'!$CO26="!",'Encodage réponses Es'!BS26=""),"!",IF('Encodage réponses Es'!BS26="","",'Encodage réponses Es'!BS26)))</f>
        <v/>
      </c>
      <c r="CP28" s="83" t="str">
        <f>IF(OR(E28="a",E28="A"),E28,IF(AND('Encodage réponses Es'!$CO26="!",'Encodage réponses Es'!BT26=""),"!",IF('Encodage réponses Es'!BT26="","",'Encodage réponses Es'!BT26)))</f>
        <v/>
      </c>
      <c r="CQ28" s="83" t="str">
        <f>IF(OR(E28="a",E28="A"),E28,IF(AND('Encodage réponses Es'!$CO26="!",'Encodage réponses Es'!BU26=""),"!",IF('Encodage réponses Es'!BU26="","",'Encodage réponses Es'!BU26)))</f>
        <v/>
      </c>
      <c r="CR28" s="83" t="str">
        <f>IF(OR(E28="a",E28="A"),E28,IF(AND('Encodage réponses Es'!$CO26="!",'Encodage réponses Es'!BW26=""),"!",IF('Encodage réponses Es'!BW26="","",'Encodage réponses Es'!BW26)))</f>
        <v/>
      </c>
      <c r="CS28" s="119" t="str">
        <f>IF(OR(E28="a",E28="A"),E28,IF(AND('Encodage réponses Es'!$CO26="!",'Encodage réponses Es'!BX26=""),"!",IF('Encodage réponses Es'!BX26="","",'Encodage réponses Es'!BX26)))</f>
        <v/>
      </c>
      <c r="CT28" s="539" t="str">
        <f t="shared" si="15"/>
        <v/>
      </c>
      <c r="CU28" s="540"/>
      <c r="CV28" s="97" t="str">
        <f>IF(OR(AG28="a",AG28="A"),AG28,IF(AND('Encodage réponses Es'!$CO26="!",'Encodage réponses Es'!BI26=""),"!",IF('Encodage réponses Es'!BI26="","",'Encodage réponses Es'!BI26)))</f>
        <v/>
      </c>
      <c r="CW28" s="83" t="str">
        <f>IF(OR(E28="a",E28="A"),E28,IF(AND('Encodage réponses Es'!$CO26="!",'Encodage réponses Es'!BJ26=""),"!",IF('Encodage réponses Es'!BJ26="","",'Encodage réponses Es'!BJ26)))</f>
        <v/>
      </c>
      <c r="CX28" s="83" t="str">
        <f>IF(OR(E28="a",E28="A"),E28,IF(AND('Encodage réponses Es'!$CO26="!",'Encodage réponses Es'!BK26=""),"!",IF('Encodage réponses Es'!BK26="","",'Encodage réponses Es'!BK26)))</f>
        <v/>
      </c>
      <c r="CY28" s="83" t="str">
        <f>IF(OR(E28="a",E28="A"),E28,IF(AND('Encodage réponses Es'!$CO26="!",'Encodage réponses Es'!BL26=""),"!",IF('Encodage réponses Es'!BL26="","",'Encodage réponses Es'!BL26)))</f>
        <v/>
      </c>
      <c r="CZ28" s="83" t="str">
        <f>IF(OR(E28="a",E28="A"),E28,IF(AND('Encodage réponses Es'!$CO26="!",'Encodage réponses Es'!BM26=""),"!",IF('Encodage réponses Es'!BM26="","",'Encodage réponses Es'!BM26)))</f>
        <v/>
      </c>
      <c r="DA28" s="83" t="str">
        <f>IF(OR(E28="a",E28="A"),E28,IF(AND('Encodage réponses Es'!$CO26="!",'Encodage réponses Es'!BY26=""),"!",IF('Encodage réponses Es'!BY26="","",'Encodage réponses Es'!BY26)))</f>
        <v/>
      </c>
      <c r="DB28" s="83" t="str">
        <f>IF(OR(E28="a",E28="A"),E28,IF(AND('Encodage réponses Es'!$CO26="!",'Encodage réponses Es'!BZ26=""),"!",IF('Encodage réponses Es'!BZ26="","",'Encodage réponses Es'!BZ26)))</f>
        <v/>
      </c>
      <c r="DC28" s="83" t="str">
        <f>IF(OR(E28="a",E28="A"),E28,IF(AND('Encodage réponses Es'!$CO26="!",'Encodage réponses Es'!CA26=""),"!",IF('Encodage réponses Es'!CA26="","",'Encodage réponses Es'!CA26)))</f>
        <v/>
      </c>
      <c r="DD28" s="83" t="str">
        <f>IF(OR(E28="a",E28="A"),E28,IF(AND('Encodage réponses Es'!$CO26="!",'Encodage réponses Es'!CB26=""),"!",IF('Encodage réponses Es'!CB26="","",'Encodage réponses Es'!CB26)))</f>
        <v/>
      </c>
      <c r="DE28" s="83" t="str">
        <f>IF(OR(E28="a",E28="A"),E28,IF(AND('Encodage réponses Es'!$CO26="!",'Encodage réponses Es'!CC26=""),"!",IF('Encodage réponses Es'!CC26="","",'Encodage réponses Es'!CC26)))</f>
        <v/>
      </c>
      <c r="DF28" s="83" t="str">
        <f>IF(OR(E28="a",E28="A"),E28,IF(AND('Encodage réponses Es'!$CO26="!",'Encodage réponses Es'!CK26=""),"!",IF('Encodage réponses Es'!CK26="","",'Encodage réponses Es'!CK26)))</f>
        <v/>
      </c>
      <c r="DG28" s="83" t="str">
        <f>IF(OR(E28="a",E28="A"),E28,IF(AND('Encodage réponses Es'!$CO26="!",'Encodage réponses Es'!CL26=""),"!",IF('Encodage réponses Es'!CL26="","",'Encodage réponses Es'!CL26)))</f>
        <v/>
      </c>
      <c r="DH28" s="83" t="str">
        <f>IF(OR(E28="a",E28="A"),E28,IF(AND('Encodage réponses Es'!$CO26="!",'Encodage réponses Es'!CM26=""),"!",IF('Encodage réponses Es'!CM26="","",'Encodage réponses Es'!CM26)))</f>
        <v/>
      </c>
      <c r="DI28" s="119" t="str">
        <f>IF(OR(E28="a",E28="A"),E28,IF(AND('Encodage réponses Es'!$CO26="!",'Encodage réponses Es'!CN26=""),"!",IF('Encodage réponses Es'!CN26="","",'Encodage réponses Es'!CN26)))</f>
        <v/>
      </c>
      <c r="DJ28" s="539" t="str">
        <f t="shared" si="16"/>
        <v/>
      </c>
      <c r="DK28" s="540"/>
      <c r="DL28" s="97" t="str">
        <f>IF(OR(E28="a",E28="A"),E28,IF(AND('Encodage réponses Es'!$CO26="!",'Encodage réponses Es'!BG26=""),"!",IF('Encodage réponses Es'!BG26="","",'Encodage réponses Es'!BG26)))</f>
        <v/>
      </c>
      <c r="DM28" s="119" t="str">
        <f>IF(OR(E28="a",E28="A"),E28,IF(AND('Encodage réponses Es'!$CO26="!",'Encodage réponses Es'!BH26=""),"!",IF('Encodage réponses Es'!BH26="","",'Encodage réponses Es'!BH26)))</f>
        <v/>
      </c>
      <c r="DN28" s="539" t="str">
        <f t="shared" si="17"/>
        <v/>
      </c>
      <c r="DO28" s="540"/>
      <c r="DP28" s="381" t="str">
        <f>IF(OR(E28="a",E28="A"),E28,IF(AND('Encodage réponses Es'!$CO26="!",'Encodage réponses Es'!CD26=""),"!",IF('Encodage réponses Es'!CD26="","",'Encodage réponses Es'!CD26)))</f>
        <v/>
      </c>
      <c r="DQ28" s="539" t="str">
        <f t="shared" si="18"/>
        <v/>
      </c>
      <c r="DR28" s="540"/>
    </row>
    <row r="29" spans="1:122" ht="11.25" customHeight="1" x14ac:dyDescent="0.25">
      <c r="A29" s="516"/>
      <c r="B29" s="517"/>
      <c r="C29" s="11">
        <v>25</v>
      </c>
      <c r="D29" s="11" t="str">
        <f>IF('Encodage réponses Es'!F27=0,"",'Encodage réponses Es'!F27)</f>
        <v/>
      </c>
      <c r="E29" s="57" t="str">
        <f>IF('Encodage réponses Es'!J27="","",'Encodage réponses Es'!J27)</f>
        <v/>
      </c>
      <c r="F29" s="84" t="str">
        <f t="shared" si="2"/>
        <v/>
      </c>
      <c r="G29" s="54" t="str">
        <f t="shared" si="3"/>
        <v/>
      </c>
      <c r="H29" s="90"/>
      <c r="I29" s="84" t="str">
        <f t="shared" si="4"/>
        <v/>
      </c>
      <c r="J29" s="54" t="str">
        <f t="shared" si="5"/>
        <v/>
      </c>
      <c r="K29" s="126"/>
      <c r="L29" s="84" t="str">
        <f t="shared" si="0"/>
        <v/>
      </c>
      <c r="M29" s="54" t="str">
        <f t="shared" si="1"/>
        <v/>
      </c>
      <c r="N29" s="126"/>
      <c r="O29" s="84" t="str">
        <f>IF(OR(E29="a",E29="A"),E29,IF(AND('Encodage réponses Es'!$CO27="!",'Encodage réponses Es'!L27=""),"!",IF('Encodage réponses Es'!L27="","",'Encodage réponses Es'!L27)))</f>
        <v/>
      </c>
      <c r="P29" s="108" t="str">
        <f>IF(OR(E29="a",E29="A"),E29,IF(AND('Encodage réponses Es'!$CO27="!",'Encodage réponses Es'!M27=""),"!",IF('Encodage réponses Es'!M27="","",'Encodage réponses Es'!M27)))</f>
        <v/>
      </c>
      <c r="Q29" s="108" t="str">
        <f>IF(OR(E29="a",E29="A"),E29,IF(AND('Encodage réponses Es'!$CO27="!",'Encodage réponses Es'!N27=""),"!",IF('Encodage réponses Es'!N27="","",'Encodage réponses Es'!N27)))</f>
        <v/>
      </c>
      <c r="R29" s="108" t="str">
        <f>IF(OR(E29="a",E29="A"),E29,IF(AND('Encodage réponses Es'!$CO27="!",'Encodage réponses Es'!O27=""),"!",IF('Encodage réponses Es'!O27="","",'Encodage réponses Es'!O27)))</f>
        <v/>
      </c>
      <c r="S29" s="108" t="str">
        <f>IF(OR(E29="a",E29="A"),E29,IF(AND('Encodage réponses Es'!$CO27="!",'Encodage réponses Es'!R27=""),"!",IF('Encodage réponses Es'!R27="","",'Encodage réponses Es'!R27)))</f>
        <v/>
      </c>
      <c r="T29" s="108" t="str">
        <f>IF(OR(E29="a",E29="A"),E29,IF(AND('Encodage réponses Es'!$CO27="!",'Encodage réponses Es'!U27=""),"!",IF('Encodage réponses Es'!U27="","",'Encodage réponses Es'!U27)))</f>
        <v/>
      </c>
      <c r="U29" s="109" t="str">
        <f>IF(OR(E29="a",E29="A"),E29,IF(AND('Encodage réponses Es'!$CO27="!",'Encodage réponses Es'!X27=""),"!",IF('Encodage réponses Es'!X27="","",'Encodage réponses Es'!X27)))</f>
        <v/>
      </c>
      <c r="V29" s="595" t="str">
        <f t="shared" si="6"/>
        <v/>
      </c>
      <c r="W29" s="588"/>
      <c r="X29" s="84" t="str">
        <f>IF(OR(E29="a",E29="A"),E29,IF(AND('Encodage réponses Es'!$CO27="!",'Encodage réponses Es'!AE27=""),"!",IF('Encodage réponses Es'!AE27="","",'Encodage réponses Es'!AE27)))</f>
        <v/>
      </c>
      <c r="Y29" s="108" t="str">
        <f>IF(OR(E29="a",E29="A"),E29,IF(AND('Encodage réponses Es'!$CO27="!",'Encodage réponses Es'!AJ27=""),"!",IF('Encodage réponses Es'!AJ27="","",'Encodage réponses Es'!AJ27)))</f>
        <v/>
      </c>
      <c r="Z29" s="108" t="str">
        <f>IF(OR(E29="a",E29="A"),E29,IF(AND('Encodage réponses Es'!$CO27="!",'Encodage réponses Es'!AN27=""),"!",IF('Encodage réponses Es'!AN27="","",'Encodage réponses Es'!AN27)))</f>
        <v/>
      </c>
      <c r="AA29" s="108" t="str">
        <f>IF(OR(E29="a",E29="A"),E29,IF(AND('Encodage réponses Es'!$CO27="!",'Encodage réponses Es'!AS27=""),"!",IF('Encodage réponses Es'!AS27="","",'Encodage réponses Es'!AS27)))</f>
        <v/>
      </c>
      <c r="AB29" s="108" t="str">
        <f>IF(OR(E29="a",E29="A"),E29,IF(AND('Encodage réponses Es'!$CO27="!",'Encodage réponses Es'!AZ27=""),"!",IF('Encodage réponses Es'!AZ27="","",'Encodage réponses Es'!AZ27)))</f>
        <v/>
      </c>
      <c r="AC29" s="109" t="str">
        <f>IF(OR(E29="a",E29="A"),E29,IF(AND('Encodage réponses Es'!$CO27="!",'Encodage réponses Es'!BA27=""),"!",IF('Encodage réponses Es'!BA27="","",'Encodage réponses Es'!BA27)))</f>
        <v/>
      </c>
      <c r="AD29" s="573" t="str">
        <f t="shared" si="7"/>
        <v/>
      </c>
      <c r="AE29" s="588"/>
      <c r="AF29" s="97" t="str">
        <f>IF(OR(E29="a",E29="A"),E29,IF(AND('Encodage réponses Es'!$CO27="!",'Encodage réponses Es'!P27=""),"!",IF('Encodage réponses Es'!P27="","",'Encodage réponses Es'!P27)))</f>
        <v/>
      </c>
      <c r="AG29" s="83" t="str">
        <f>IF(OR(E29="a",E29="A"),E29,IF(AND('Encodage réponses Es'!$CO27="!",'Encodage réponses Es'!Q27=""),"!",IF('Encodage réponses Es'!Q27="","",'Encodage réponses Es'!Q27)))</f>
        <v/>
      </c>
      <c r="AH29" s="83" t="str">
        <f>IF(OR(E29="a",E29="A"),E29,IF(AND('Encodage réponses Es'!$CO27="!",'Encodage réponses Es'!AO27=""),"!",IF('Encodage réponses Es'!AO27="","",'Encodage réponses Es'!AO27)))</f>
        <v/>
      </c>
      <c r="AI29" s="83" t="str">
        <f>IF(OR(E29="a",E29="A"),E29,IF(AND('Encodage réponses Es'!$CO27="!",'Encodage réponses Es'!AP27=""),"!",IF('Encodage réponses Es'!AP27="","",'Encodage réponses Es'!AP27)))</f>
        <v/>
      </c>
      <c r="AJ29" s="83" t="str">
        <f>IF(OR(E29="a",E29="A"),E29,IF(AND('Encodage réponses Es'!$CO27="!",'Encodage réponses Es'!AQ27=""),"!",IF('Encodage réponses Es'!AQ27="","",'Encodage réponses Es'!AQ27)))</f>
        <v/>
      </c>
      <c r="AK29" s="95" t="str">
        <f>IF(OR(E29="a",E29="A"),E29,IF(AND('Encodage réponses Es'!$CO27="!",'Encodage réponses Es'!AR27=""),"!",IF('Encodage réponses Es'!AR27="","",'Encodage réponses Es'!AR27)))</f>
        <v/>
      </c>
      <c r="AL29" s="539" t="str">
        <f t="shared" si="8"/>
        <v/>
      </c>
      <c r="AM29" s="540"/>
      <c r="AN29" s="97" t="str">
        <f>IF(OR(E29="a",E29="A"),E29,IF(AND('Encodage réponses Es'!$CO27="!",'Encodage réponses Es'!S27=""),"!",IF('Encodage réponses Es'!S27="","",'Encodage réponses Es'!S27)))</f>
        <v/>
      </c>
      <c r="AO29" s="83" t="str">
        <f>IF(OR(E29="a",E29="A"),E29,IF(AND('Encodage réponses Es'!$CO27="!",'Encodage réponses Es'!T27=""),"!",IF('Encodage réponses Es'!T27="","",'Encodage réponses Es'!T27)))</f>
        <v/>
      </c>
      <c r="AP29" s="83" t="str">
        <f>IF(OR(E29="a",E29="A"),E29,IF(AND('Encodage réponses Es'!$CO27="!",'Encodage réponses Es'!Z27=""),"!",IF('Encodage réponses Es'!Z27="","",'Encodage réponses Es'!Z27)))</f>
        <v/>
      </c>
      <c r="AQ29" s="83" t="str">
        <f>IF(OR(E29="a",E29="A"),E29,IF(AND('Encodage réponses Es'!$CO27="!",'Encodage réponses Es'!AA27=""),"!",IF('Encodage réponses Es'!AA27="","",'Encodage réponses Es'!AA27)))</f>
        <v/>
      </c>
      <c r="AR29" s="83" t="str">
        <f>IF(OR(E29="a",E29="A"),E29,IF(AND('Encodage réponses Es'!$CO27="!",'Encodage réponses Es'!AB27=""),"!",IF('Encodage réponses Es'!AB27="","",'Encodage réponses Es'!AB27)))</f>
        <v/>
      </c>
      <c r="AS29" s="83" t="str">
        <f>IF(OR(E29="a",E29="A"),E29,IF(AND('Encodage réponses Es'!$CO27="!",'Encodage réponses Es'!AC27=""),"!",IF('Encodage réponses Es'!AC27="","",'Encodage réponses Es'!AC27)))</f>
        <v/>
      </c>
      <c r="AT29" s="83" t="str">
        <f>IF(OR(E29="a",E29="A"),E29,IF(AND('Encodage réponses Es'!$CO27="!",'Encodage réponses Es'!AD27=""),"!",IF('Encodage réponses Es'!AD27="","",'Encodage réponses Es'!AD27)))</f>
        <v/>
      </c>
      <c r="AU29" s="119" t="str">
        <f>IF(OR(E29="a",E29="A"),E29,IF(AND('Encodage réponses Es'!$CO27="!",'Encodage réponses Es'!AF27=""),"!",IF('Encodage réponses Es'!AF27="","",'Encodage réponses Es'!AF27)))</f>
        <v/>
      </c>
      <c r="AV29" s="573" t="str">
        <f t="shared" si="9"/>
        <v/>
      </c>
      <c r="AW29" s="588"/>
      <c r="AX29" s="97" t="str">
        <f>IF(OR(E29="a",E29="A"),E29,IF(AND('Encodage réponses Es'!$CO27="!",'Encodage réponses Es'!AK27=""),"!",IF('Encodage réponses Es'!AK27="","",'Encodage réponses Es'!AK27)))</f>
        <v/>
      </c>
      <c r="AY29" s="83" t="str">
        <f>IF(OR(E29="a",E29="A"),E29,IF(AND('Encodage réponses Es'!$CO27="!",'Encodage réponses Es'!AM27=""),"!",IF('Encodage réponses Es'!AM27="","",'Encodage réponses Es'!AM27)))</f>
        <v/>
      </c>
      <c r="AZ29" s="83" t="str">
        <f>IF(OR(E29="a",E29="A"),E29,IF(AND('Encodage réponses Es'!$CO27="!",'Encodage réponses Es'!AT27=""),"!",IF('Encodage réponses Es'!AT27="","",'Encodage réponses Es'!AT27)))</f>
        <v/>
      </c>
      <c r="BA29" s="83" t="str">
        <f>IF(OR(E29="a",E29="A"),E29,IF(AND('Encodage réponses Es'!$CO27="!",'Encodage réponses Es'!AU27=""),"!",IF('Encodage réponses Es'!AU27="","",'Encodage réponses Es'!AU27)))</f>
        <v/>
      </c>
      <c r="BB29" s="83" t="str">
        <f>IF(OR(E29="a",E29="A"),E29,IF(AND('Encodage réponses Es'!$CO27="!",'Encodage réponses Es'!AV27=""),"!",IF('Encodage réponses Es'!AV27="","",'Encodage réponses Es'!AV27)))</f>
        <v/>
      </c>
      <c r="BC29" s="83" t="str">
        <f>IF(OR(E29="a",E29="A"),E29,IF(AND('Encodage réponses Es'!$CO27="!",'Encodage réponses Es'!AW27=""),"!",IF('Encodage réponses Es'!AW27="","",'Encodage réponses Es'!AW27)))</f>
        <v/>
      </c>
      <c r="BD29" s="83" t="str">
        <f>IF(OR(E29="a",E29="A"),E29,IF(AND('Encodage réponses Es'!$CO27="!",'Encodage réponses Es'!AX27=""),"!",IF('Encodage réponses Es'!AX27="","",'Encodage réponses Es'!AX27)))</f>
        <v/>
      </c>
      <c r="BE29" s="83" t="str">
        <f>IF(OR(E29="a",E29="A"),E29,IF(AND('Encodage réponses Es'!$CO27="!",'Encodage réponses Es'!AY27=""),"!",IF('Encodage réponses Es'!AY27="","",'Encodage réponses Es'!AY27)))</f>
        <v/>
      </c>
      <c r="BF29" s="83" t="str">
        <f>IF(OR(E29="a",E29="A"),E29,IF(AND('Encodage réponses Es'!$CO27="!",'Encodage réponses Es'!BB27=""),"!",IF('Encodage réponses Es'!BB27="","",'Encodage réponses Es'!BB27)))</f>
        <v/>
      </c>
      <c r="BG29" s="119" t="str">
        <f>IF(OR(E29="a",E29="A"),E29,IF(AND('Encodage réponses Es'!$CO27="!",'Encodage réponses Es'!BC27=""),"!",IF('Encodage réponses Es'!BC27="","",'Encodage réponses Es'!BC27)))</f>
        <v/>
      </c>
      <c r="BH29" s="539" t="str">
        <f t="shared" si="10"/>
        <v/>
      </c>
      <c r="BI29" s="540"/>
      <c r="BJ29" s="97" t="str">
        <f>IF(OR(E29="a",E29="A"),E29,IF(AND('Encodage réponses Es'!$CO27="!",'Encodage réponses Es'!V27=""),"!",IF('Encodage réponses Es'!V27="","",'Encodage réponses Es'!V27)))</f>
        <v/>
      </c>
      <c r="BK29" s="83" t="str">
        <f>IF(OR(E29="a",E29="A"),E29,IF(AND('Encodage réponses Es'!$CO27="!",'Encodage réponses Es'!W27=""),"!",IF('Encodage réponses Es'!W27="","",'Encodage réponses Es'!W27)))</f>
        <v/>
      </c>
      <c r="BL29" s="83" t="str">
        <f>IF(OR(E29="a",E29="A"),E29,IF(AND('Encodage réponses Es'!$CO27="!",'Encodage réponses Es'!Y27=""),"!",IF('Encodage réponses Es'!Y27="","",'Encodage réponses Es'!Y27)))</f>
        <v/>
      </c>
      <c r="BM29" s="83" t="str">
        <f>IF(OR(E29="a",E29="A"),E29,IF(AND('Encodage réponses Es'!$CO27="!",'Encodage réponses Es'!AG27=""),"!",IF('Encodage réponses Es'!AG27="","",'Encodage réponses Es'!AG27)))</f>
        <v/>
      </c>
      <c r="BN29" s="83" t="str">
        <f>IF(OR(E29="a",E29="A"),E29,IF(AND('Encodage réponses Es'!$CO27="!",'Encodage réponses Es'!AH27=""),"!",IF('Encodage réponses Es'!AH27="","",'Encodage réponses Es'!AH27)))</f>
        <v/>
      </c>
      <c r="BO29" s="83" t="str">
        <f>IF(OR(E29="a",E29="A"),E29,IF(AND('Encodage réponses Es'!$CO27="!",'Encodage réponses Es'!AI27=""),"!",IF('Encodage réponses Es'!AI27="","",'Encodage réponses Es'!AI27)))</f>
        <v/>
      </c>
      <c r="BP29" s="119" t="str">
        <f>IF(OR(E29="a",E29="A"),E29,IF(AND('Encodage réponses Es'!$CO27="!",'Encodage réponses Es'!AL27=""),"!",IF('Encodage réponses Es'!AL27="","",'Encodage réponses Es'!AL27)))</f>
        <v/>
      </c>
      <c r="BQ29" s="573" t="str">
        <f t="shared" si="11"/>
        <v/>
      </c>
      <c r="BR29" s="574"/>
      <c r="BS29" s="93"/>
      <c r="BT29" s="84" t="str">
        <f>IF(OR(E29="a",E29="A"),E29,IF(AND('Encodage réponses Es'!$CO27="!",'Encodage réponses Es'!BD27=""),"!",IF('Encodage réponses Es'!BD27="","",'Encodage réponses Es'!BD27)))</f>
        <v/>
      </c>
      <c r="BU29" s="108" t="str">
        <f>IF(OR(E29="a",E29="A"),E29,IF(AND('Encodage réponses Es'!$CO27="!",'Encodage réponses Es'!BE27=""),"!",IF('Encodage réponses Es'!BE27="","",'Encodage réponses Es'!BE27)))</f>
        <v/>
      </c>
      <c r="BV29" s="109" t="str">
        <f>IF(OR(E29="a",E29="A"),E29,IF(AND('Encodage réponses Es'!$CO27="!",'Encodage réponses Es'!BF27=""),"!",IF('Encodage réponses Es'!BF27="","",'Encodage réponses Es'!BF27)))</f>
        <v/>
      </c>
      <c r="BW29" s="539" t="str">
        <f t="shared" si="12"/>
        <v/>
      </c>
      <c r="BX29" s="540"/>
      <c r="BY29" s="97" t="str">
        <f>IF(OR(E29="a",E29="A"),E29,IF(AND('Encodage réponses Es'!$CO27="!",'Encodage réponses Es'!BN27=""),"!",IF('Encodage réponses Es'!BN27="","",'Encodage réponses Es'!BN27)))</f>
        <v/>
      </c>
      <c r="BZ29" s="119" t="str">
        <f>IF(OR(E29="a",E29="A"),E29,IF(AND('Encodage réponses Es'!$CO27="!",'Encodage réponses Es'!BP27=""),"!",IF('Encodage réponses Es'!BP27="","",'Encodage réponses Es'!BP27)))</f>
        <v/>
      </c>
      <c r="CA29" s="573" t="str">
        <f t="shared" si="13"/>
        <v/>
      </c>
      <c r="CB29" s="574"/>
      <c r="CC29" s="185" t="str">
        <f>IF(OR(E29="a",E29="A"),E29,IF(AND('Encodage réponses Es'!$CO27="!",'Encodage réponses Es'!BO27=""),"!",IF('Encodage réponses Es'!BO27="","",'Encodage réponses Es'!BO27)))</f>
        <v/>
      </c>
      <c r="CD29" s="83" t="str">
        <f>IF(OR(E29="a",E29="A"),E29,IF(AND('Encodage réponses Es'!$CO27="!",'Encodage réponses Es'!BV27=""),"!",IF('Encodage réponses Es'!BV27="","",'Encodage réponses Es'!BV27)))</f>
        <v/>
      </c>
      <c r="CE29" s="83" t="str">
        <f>IF(OR(E29="a",E29="A"),E29,IF(AND('Encodage réponses Es'!$CO27="!",'Encodage réponses Es'!CE27=""),"!",IF('Encodage réponses Es'!CE27="","",'Encodage réponses Es'!CE27)))</f>
        <v/>
      </c>
      <c r="CF29" s="83" t="str">
        <f>IF(OR(E29="a",E29="A"),E29,IF(AND('Encodage réponses Es'!$CO27="!",'Encodage réponses Es'!CF27=""),"!",IF('Encodage réponses Es'!CF27="","",'Encodage réponses Es'!CF27)))</f>
        <v/>
      </c>
      <c r="CG29" s="83" t="str">
        <f>IF(OR(E29="a",E29="A"),E29,IF(AND('Encodage réponses Es'!$CO27="!",'Encodage réponses Es'!CG27=""),"!",IF('Encodage réponses Es'!CG27="","",'Encodage réponses Es'!CG27)))</f>
        <v/>
      </c>
      <c r="CH29" s="83" t="str">
        <f>IF(OR(E29="a",E29="A"),E29,IF(AND('Encodage réponses Es'!$CO27="!",'Encodage réponses Es'!CH27=""),"!",IF('Encodage réponses Es'!CH27="","",'Encodage réponses Es'!CH27)))</f>
        <v/>
      </c>
      <c r="CI29" s="83" t="str">
        <f>IF(OR(E29="a",E29="A"),E29,IF(AND('Encodage réponses Es'!$CO27="!",'Encodage réponses Es'!CI27=""),"!",IF('Encodage réponses Es'!CI27="","",'Encodage réponses Es'!CI27)))</f>
        <v/>
      </c>
      <c r="CJ29" s="119" t="str">
        <f>IF(OR(E29="a",E29="A"),E29,IF(AND('Encodage réponses Es'!$CO27="!",'Encodage réponses Es'!CJ27=""),"!",IF('Encodage réponses Es'!CJ27="","",'Encodage réponses Es'!CJ27)))</f>
        <v/>
      </c>
      <c r="CK29" s="539" t="str">
        <f t="shared" si="14"/>
        <v/>
      </c>
      <c r="CL29" s="540"/>
      <c r="CM29" s="97" t="str">
        <f>IF(OR(E29="a",E29="A"),E29,IF(AND('Encodage réponses Es'!$CO27="!",'Encodage réponses Es'!BQ27=""),"!",IF('Encodage réponses Es'!BQ27="","",'Encodage réponses Es'!BQ27)))</f>
        <v/>
      </c>
      <c r="CN29" s="83" t="str">
        <f>IF(OR(E29="a",E29="A"),E29,IF(AND('Encodage réponses Es'!$CO27="!",'Encodage réponses Es'!BR27=""),"!",IF('Encodage réponses Es'!BR27="","",'Encodage réponses Es'!BR27)))</f>
        <v/>
      </c>
      <c r="CO29" s="83" t="str">
        <f>IF(OR(E29="a",E29="A"),E29,IF(AND('Encodage réponses Es'!$CO27="!",'Encodage réponses Es'!BS27=""),"!",IF('Encodage réponses Es'!BS27="","",'Encodage réponses Es'!BS27)))</f>
        <v/>
      </c>
      <c r="CP29" s="83" t="str">
        <f>IF(OR(E29="a",E29="A"),E29,IF(AND('Encodage réponses Es'!$CO27="!",'Encodage réponses Es'!BT27=""),"!",IF('Encodage réponses Es'!BT27="","",'Encodage réponses Es'!BT27)))</f>
        <v/>
      </c>
      <c r="CQ29" s="83" t="str">
        <f>IF(OR(E29="a",E29="A"),E29,IF(AND('Encodage réponses Es'!$CO27="!",'Encodage réponses Es'!BU27=""),"!",IF('Encodage réponses Es'!BU27="","",'Encodage réponses Es'!BU27)))</f>
        <v/>
      </c>
      <c r="CR29" s="83" t="str">
        <f>IF(OR(E29="a",E29="A"),E29,IF(AND('Encodage réponses Es'!$CO27="!",'Encodage réponses Es'!BW27=""),"!",IF('Encodage réponses Es'!BW27="","",'Encodage réponses Es'!BW27)))</f>
        <v/>
      </c>
      <c r="CS29" s="119" t="str">
        <f>IF(OR(E29="a",E29="A"),E29,IF(AND('Encodage réponses Es'!$CO27="!",'Encodage réponses Es'!BX27=""),"!",IF('Encodage réponses Es'!BX27="","",'Encodage réponses Es'!BX27)))</f>
        <v/>
      </c>
      <c r="CT29" s="539" t="str">
        <f t="shared" si="15"/>
        <v/>
      </c>
      <c r="CU29" s="540"/>
      <c r="CV29" s="97" t="str">
        <f>IF(OR(AG29="a",AG29="A"),AG29,IF(AND('Encodage réponses Es'!$CO27="!",'Encodage réponses Es'!BI27=""),"!",IF('Encodage réponses Es'!BI27="","",'Encodage réponses Es'!BI27)))</f>
        <v/>
      </c>
      <c r="CW29" s="83" t="str">
        <f>IF(OR(E29="a",E29="A"),E29,IF(AND('Encodage réponses Es'!$CO27="!",'Encodage réponses Es'!BJ27=""),"!",IF('Encodage réponses Es'!BJ27="","",'Encodage réponses Es'!BJ27)))</f>
        <v/>
      </c>
      <c r="CX29" s="83" t="str">
        <f>IF(OR(E29="a",E29="A"),E29,IF(AND('Encodage réponses Es'!$CO27="!",'Encodage réponses Es'!BK27=""),"!",IF('Encodage réponses Es'!BK27="","",'Encodage réponses Es'!BK27)))</f>
        <v/>
      </c>
      <c r="CY29" s="83" t="str">
        <f>IF(OR(E29="a",E29="A"),E29,IF(AND('Encodage réponses Es'!$CO27="!",'Encodage réponses Es'!BL27=""),"!",IF('Encodage réponses Es'!BL27="","",'Encodage réponses Es'!BL27)))</f>
        <v/>
      </c>
      <c r="CZ29" s="83" t="str">
        <f>IF(OR(E29="a",E29="A"),E29,IF(AND('Encodage réponses Es'!$CO27="!",'Encodage réponses Es'!BM27=""),"!",IF('Encodage réponses Es'!BM27="","",'Encodage réponses Es'!BM27)))</f>
        <v/>
      </c>
      <c r="DA29" s="83" t="str">
        <f>IF(OR(E29="a",E29="A"),E29,IF(AND('Encodage réponses Es'!$CO27="!",'Encodage réponses Es'!BY27=""),"!",IF('Encodage réponses Es'!BY27="","",'Encodage réponses Es'!BY27)))</f>
        <v/>
      </c>
      <c r="DB29" s="83" t="str">
        <f>IF(OR(E29="a",E29="A"),E29,IF(AND('Encodage réponses Es'!$CO27="!",'Encodage réponses Es'!BZ27=""),"!",IF('Encodage réponses Es'!BZ27="","",'Encodage réponses Es'!BZ27)))</f>
        <v/>
      </c>
      <c r="DC29" s="83" t="str">
        <f>IF(OR(E29="a",E29="A"),E29,IF(AND('Encodage réponses Es'!$CO27="!",'Encodage réponses Es'!CA27=""),"!",IF('Encodage réponses Es'!CA27="","",'Encodage réponses Es'!CA27)))</f>
        <v/>
      </c>
      <c r="DD29" s="83" t="str">
        <f>IF(OR(E29="a",E29="A"),E29,IF(AND('Encodage réponses Es'!$CO27="!",'Encodage réponses Es'!CB27=""),"!",IF('Encodage réponses Es'!CB27="","",'Encodage réponses Es'!CB27)))</f>
        <v/>
      </c>
      <c r="DE29" s="83" t="str">
        <f>IF(OR(E29="a",E29="A"),E29,IF(AND('Encodage réponses Es'!$CO27="!",'Encodage réponses Es'!CC27=""),"!",IF('Encodage réponses Es'!CC27="","",'Encodage réponses Es'!CC27)))</f>
        <v/>
      </c>
      <c r="DF29" s="83" t="str">
        <f>IF(OR(E29="a",E29="A"),E29,IF(AND('Encodage réponses Es'!$CO27="!",'Encodage réponses Es'!CK27=""),"!",IF('Encodage réponses Es'!CK27="","",'Encodage réponses Es'!CK27)))</f>
        <v/>
      </c>
      <c r="DG29" s="83" t="str">
        <f>IF(OR(E29="a",E29="A"),E29,IF(AND('Encodage réponses Es'!$CO27="!",'Encodage réponses Es'!CL27=""),"!",IF('Encodage réponses Es'!CL27="","",'Encodage réponses Es'!CL27)))</f>
        <v/>
      </c>
      <c r="DH29" s="83" t="str">
        <f>IF(OR(E29="a",E29="A"),E29,IF(AND('Encodage réponses Es'!$CO27="!",'Encodage réponses Es'!CM27=""),"!",IF('Encodage réponses Es'!CM27="","",'Encodage réponses Es'!CM27)))</f>
        <v/>
      </c>
      <c r="DI29" s="119" t="str">
        <f>IF(OR(E29="a",E29="A"),E29,IF(AND('Encodage réponses Es'!$CO27="!",'Encodage réponses Es'!CN27=""),"!",IF('Encodage réponses Es'!CN27="","",'Encodage réponses Es'!CN27)))</f>
        <v/>
      </c>
      <c r="DJ29" s="539" t="str">
        <f t="shared" si="16"/>
        <v/>
      </c>
      <c r="DK29" s="540"/>
      <c r="DL29" s="97" t="str">
        <f>IF(OR(E29="a",E29="A"),E29,IF(AND('Encodage réponses Es'!$CO27="!",'Encodage réponses Es'!BG27=""),"!",IF('Encodage réponses Es'!BG27="","",'Encodage réponses Es'!BG27)))</f>
        <v/>
      </c>
      <c r="DM29" s="119" t="str">
        <f>IF(OR(E29="a",E29="A"),E29,IF(AND('Encodage réponses Es'!$CO27="!",'Encodage réponses Es'!BH27=""),"!",IF('Encodage réponses Es'!BH27="","",'Encodage réponses Es'!BH27)))</f>
        <v/>
      </c>
      <c r="DN29" s="539" t="str">
        <f t="shared" si="17"/>
        <v/>
      </c>
      <c r="DO29" s="540"/>
      <c r="DP29" s="381" t="str">
        <f>IF(OR(E29="a",E29="A"),E29,IF(AND('Encodage réponses Es'!$CO27="!",'Encodage réponses Es'!CD27=""),"!",IF('Encodage réponses Es'!CD27="","",'Encodage réponses Es'!CD27)))</f>
        <v/>
      </c>
      <c r="DQ29" s="539" t="str">
        <f t="shared" si="18"/>
        <v/>
      </c>
      <c r="DR29" s="540"/>
    </row>
    <row r="30" spans="1:122" ht="11.25" customHeight="1" x14ac:dyDescent="0.25">
      <c r="A30" s="516"/>
      <c r="B30" s="517"/>
      <c r="C30" s="11">
        <v>26</v>
      </c>
      <c r="D30" s="11" t="str">
        <f>IF('Encodage réponses Es'!F28=0,"",'Encodage réponses Es'!F28)</f>
        <v/>
      </c>
      <c r="E30" s="57" t="str">
        <f>IF('Encodage réponses Es'!J28="","",'Encodage réponses Es'!J28)</f>
        <v/>
      </c>
      <c r="F30" s="84" t="str">
        <f t="shared" si="2"/>
        <v/>
      </c>
      <c r="G30" s="54" t="str">
        <f t="shared" si="3"/>
        <v/>
      </c>
      <c r="H30" s="90"/>
      <c r="I30" s="84" t="str">
        <f t="shared" si="4"/>
        <v/>
      </c>
      <c r="J30" s="54" t="str">
        <f t="shared" si="5"/>
        <v/>
      </c>
      <c r="K30" s="126"/>
      <c r="L30" s="84" t="str">
        <f t="shared" si="0"/>
        <v/>
      </c>
      <c r="M30" s="54" t="str">
        <f t="shared" si="1"/>
        <v/>
      </c>
      <c r="N30" s="126"/>
      <c r="O30" s="84" t="str">
        <f>IF(OR(E30="a",E30="A"),E30,IF(AND('Encodage réponses Es'!$CO28="!",'Encodage réponses Es'!L28=""),"!",IF('Encodage réponses Es'!L28="","",'Encodage réponses Es'!L28)))</f>
        <v/>
      </c>
      <c r="P30" s="108" t="str">
        <f>IF(OR(E30="a",E30="A"),E30,IF(AND('Encodage réponses Es'!$CO28="!",'Encodage réponses Es'!M28=""),"!",IF('Encodage réponses Es'!M28="","",'Encodage réponses Es'!M28)))</f>
        <v/>
      </c>
      <c r="Q30" s="108" t="str">
        <f>IF(OR(E30="a",E30="A"),E30,IF(AND('Encodage réponses Es'!$CO28="!",'Encodage réponses Es'!N28=""),"!",IF('Encodage réponses Es'!N28="","",'Encodage réponses Es'!N28)))</f>
        <v/>
      </c>
      <c r="R30" s="108" t="str">
        <f>IF(OR(E30="a",E30="A"),E30,IF(AND('Encodage réponses Es'!$CO28="!",'Encodage réponses Es'!O28=""),"!",IF('Encodage réponses Es'!O28="","",'Encodage réponses Es'!O28)))</f>
        <v/>
      </c>
      <c r="S30" s="108" t="str">
        <f>IF(OR(E30="a",E30="A"),E30,IF(AND('Encodage réponses Es'!$CO28="!",'Encodage réponses Es'!R28=""),"!",IF('Encodage réponses Es'!R28="","",'Encodage réponses Es'!R28)))</f>
        <v/>
      </c>
      <c r="T30" s="108" t="str">
        <f>IF(OR(E30="a",E30="A"),E30,IF(AND('Encodage réponses Es'!$CO28="!",'Encodage réponses Es'!U28=""),"!",IF('Encodage réponses Es'!U28="","",'Encodage réponses Es'!U28)))</f>
        <v/>
      </c>
      <c r="U30" s="109" t="str">
        <f>IF(OR(E30="a",E30="A"),E30,IF(AND('Encodage réponses Es'!$CO28="!",'Encodage réponses Es'!X28=""),"!",IF('Encodage réponses Es'!X28="","",'Encodage réponses Es'!X28)))</f>
        <v/>
      </c>
      <c r="V30" s="595" t="str">
        <f t="shared" si="6"/>
        <v/>
      </c>
      <c r="W30" s="588"/>
      <c r="X30" s="84" t="str">
        <f>IF(OR(E30="a",E30="A"),E30,IF(AND('Encodage réponses Es'!$CO28="!",'Encodage réponses Es'!AE28=""),"!",IF('Encodage réponses Es'!AE28="","",'Encodage réponses Es'!AE28)))</f>
        <v/>
      </c>
      <c r="Y30" s="108" t="str">
        <f>IF(OR(E30="a",E30="A"),E30,IF(AND('Encodage réponses Es'!$CO28="!",'Encodage réponses Es'!AJ28=""),"!",IF('Encodage réponses Es'!AJ28="","",'Encodage réponses Es'!AJ28)))</f>
        <v/>
      </c>
      <c r="Z30" s="108" t="str">
        <f>IF(OR(E30="a",E30="A"),E30,IF(AND('Encodage réponses Es'!$CO28="!",'Encodage réponses Es'!AN28=""),"!",IF('Encodage réponses Es'!AN28="","",'Encodage réponses Es'!AN28)))</f>
        <v/>
      </c>
      <c r="AA30" s="108" t="str">
        <f>IF(OR(E30="a",E30="A"),E30,IF(AND('Encodage réponses Es'!$CO28="!",'Encodage réponses Es'!AS28=""),"!",IF('Encodage réponses Es'!AS28="","",'Encodage réponses Es'!AS28)))</f>
        <v/>
      </c>
      <c r="AB30" s="108" t="str">
        <f>IF(OR(E30="a",E30="A"),E30,IF(AND('Encodage réponses Es'!$CO28="!",'Encodage réponses Es'!AZ28=""),"!",IF('Encodage réponses Es'!AZ28="","",'Encodage réponses Es'!AZ28)))</f>
        <v/>
      </c>
      <c r="AC30" s="109" t="str">
        <f>IF(OR(E30="a",E30="A"),E30,IF(AND('Encodage réponses Es'!$CO28="!",'Encodage réponses Es'!BA28=""),"!",IF('Encodage réponses Es'!BA28="","",'Encodage réponses Es'!BA28)))</f>
        <v/>
      </c>
      <c r="AD30" s="573" t="str">
        <f t="shared" si="7"/>
        <v/>
      </c>
      <c r="AE30" s="588"/>
      <c r="AF30" s="97" t="str">
        <f>IF(OR(E30="a",E30="A"),E30,IF(AND('Encodage réponses Es'!$CO28="!",'Encodage réponses Es'!P28=""),"!",IF('Encodage réponses Es'!P28="","",'Encodage réponses Es'!P28)))</f>
        <v/>
      </c>
      <c r="AG30" s="83" t="str">
        <f>IF(OR(E30="a",E30="A"),E30,IF(AND('Encodage réponses Es'!$CO28="!",'Encodage réponses Es'!Q28=""),"!",IF('Encodage réponses Es'!Q28="","",'Encodage réponses Es'!Q28)))</f>
        <v/>
      </c>
      <c r="AH30" s="83" t="str">
        <f>IF(OR(E30="a",E30="A"),E30,IF(AND('Encodage réponses Es'!$CO28="!",'Encodage réponses Es'!AO28=""),"!",IF('Encodage réponses Es'!AO28="","",'Encodage réponses Es'!AO28)))</f>
        <v/>
      </c>
      <c r="AI30" s="83" t="str">
        <f>IF(OR(E30="a",E30="A"),E30,IF(AND('Encodage réponses Es'!$CO28="!",'Encodage réponses Es'!AP28=""),"!",IF('Encodage réponses Es'!AP28="","",'Encodage réponses Es'!AP28)))</f>
        <v/>
      </c>
      <c r="AJ30" s="83" t="str">
        <f>IF(OR(E30="a",E30="A"),E30,IF(AND('Encodage réponses Es'!$CO28="!",'Encodage réponses Es'!AQ28=""),"!",IF('Encodage réponses Es'!AQ28="","",'Encodage réponses Es'!AQ28)))</f>
        <v/>
      </c>
      <c r="AK30" s="95" t="str">
        <f>IF(OR(E30="a",E30="A"),E30,IF(AND('Encodage réponses Es'!$CO28="!",'Encodage réponses Es'!AR28=""),"!",IF('Encodage réponses Es'!AR28="","",'Encodage réponses Es'!AR28)))</f>
        <v/>
      </c>
      <c r="AL30" s="539" t="str">
        <f t="shared" si="8"/>
        <v/>
      </c>
      <c r="AM30" s="540"/>
      <c r="AN30" s="97" t="str">
        <f>IF(OR(E30="a",E30="A"),E30,IF(AND('Encodage réponses Es'!$CO28="!",'Encodage réponses Es'!S28=""),"!",IF('Encodage réponses Es'!S28="","",'Encodage réponses Es'!S28)))</f>
        <v/>
      </c>
      <c r="AO30" s="83" t="str">
        <f>IF(OR(E30="a",E30="A"),E30,IF(AND('Encodage réponses Es'!$CO28="!",'Encodage réponses Es'!T28=""),"!",IF('Encodage réponses Es'!T28="","",'Encodage réponses Es'!T28)))</f>
        <v/>
      </c>
      <c r="AP30" s="83" t="str">
        <f>IF(OR(E30="a",E30="A"),E30,IF(AND('Encodage réponses Es'!$CO28="!",'Encodage réponses Es'!Z28=""),"!",IF('Encodage réponses Es'!Z28="","",'Encodage réponses Es'!Z28)))</f>
        <v/>
      </c>
      <c r="AQ30" s="83" t="str">
        <f>IF(OR(E30="a",E30="A"),E30,IF(AND('Encodage réponses Es'!$CO28="!",'Encodage réponses Es'!AA28=""),"!",IF('Encodage réponses Es'!AA28="","",'Encodage réponses Es'!AA28)))</f>
        <v/>
      </c>
      <c r="AR30" s="83" t="str">
        <f>IF(OR(E30="a",E30="A"),E30,IF(AND('Encodage réponses Es'!$CO28="!",'Encodage réponses Es'!AB28=""),"!",IF('Encodage réponses Es'!AB28="","",'Encodage réponses Es'!AB28)))</f>
        <v/>
      </c>
      <c r="AS30" s="83" t="str">
        <f>IF(OR(E30="a",E30="A"),E30,IF(AND('Encodage réponses Es'!$CO28="!",'Encodage réponses Es'!AC28=""),"!",IF('Encodage réponses Es'!AC28="","",'Encodage réponses Es'!AC28)))</f>
        <v/>
      </c>
      <c r="AT30" s="83" t="str">
        <f>IF(OR(E30="a",E30="A"),E30,IF(AND('Encodage réponses Es'!$CO28="!",'Encodage réponses Es'!AD28=""),"!",IF('Encodage réponses Es'!AD28="","",'Encodage réponses Es'!AD28)))</f>
        <v/>
      </c>
      <c r="AU30" s="119" t="str">
        <f>IF(OR(E30="a",E30="A"),E30,IF(AND('Encodage réponses Es'!$CO28="!",'Encodage réponses Es'!AF28=""),"!",IF('Encodage réponses Es'!AF28="","",'Encodage réponses Es'!AF28)))</f>
        <v/>
      </c>
      <c r="AV30" s="573" t="str">
        <f t="shared" si="9"/>
        <v/>
      </c>
      <c r="AW30" s="588"/>
      <c r="AX30" s="97" t="str">
        <f>IF(OR(E30="a",E30="A"),E30,IF(AND('Encodage réponses Es'!$CO28="!",'Encodage réponses Es'!AK28=""),"!",IF('Encodage réponses Es'!AK28="","",'Encodage réponses Es'!AK28)))</f>
        <v/>
      </c>
      <c r="AY30" s="83" t="str">
        <f>IF(OR(E30="a",E30="A"),E30,IF(AND('Encodage réponses Es'!$CO28="!",'Encodage réponses Es'!AM28=""),"!",IF('Encodage réponses Es'!AM28="","",'Encodage réponses Es'!AM28)))</f>
        <v/>
      </c>
      <c r="AZ30" s="83" t="str">
        <f>IF(OR(E30="a",E30="A"),E30,IF(AND('Encodage réponses Es'!$CO28="!",'Encodage réponses Es'!AT28=""),"!",IF('Encodage réponses Es'!AT28="","",'Encodage réponses Es'!AT28)))</f>
        <v/>
      </c>
      <c r="BA30" s="83" t="str">
        <f>IF(OR(E30="a",E30="A"),E30,IF(AND('Encodage réponses Es'!$CO28="!",'Encodage réponses Es'!AU28=""),"!",IF('Encodage réponses Es'!AU28="","",'Encodage réponses Es'!AU28)))</f>
        <v/>
      </c>
      <c r="BB30" s="83" t="str">
        <f>IF(OR(E30="a",E30="A"),E30,IF(AND('Encodage réponses Es'!$CO28="!",'Encodage réponses Es'!AV28=""),"!",IF('Encodage réponses Es'!AV28="","",'Encodage réponses Es'!AV28)))</f>
        <v/>
      </c>
      <c r="BC30" s="83" t="str">
        <f>IF(OR(E30="a",E30="A"),E30,IF(AND('Encodage réponses Es'!$CO28="!",'Encodage réponses Es'!AW28=""),"!",IF('Encodage réponses Es'!AW28="","",'Encodage réponses Es'!AW28)))</f>
        <v/>
      </c>
      <c r="BD30" s="83" t="str">
        <f>IF(OR(E30="a",E30="A"),E30,IF(AND('Encodage réponses Es'!$CO28="!",'Encodage réponses Es'!AX28=""),"!",IF('Encodage réponses Es'!AX28="","",'Encodage réponses Es'!AX28)))</f>
        <v/>
      </c>
      <c r="BE30" s="83" t="str">
        <f>IF(OR(E30="a",E30="A"),E30,IF(AND('Encodage réponses Es'!$CO28="!",'Encodage réponses Es'!AY28=""),"!",IF('Encodage réponses Es'!AY28="","",'Encodage réponses Es'!AY28)))</f>
        <v/>
      </c>
      <c r="BF30" s="83" t="str">
        <f>IF(OR(E30="a",E30="A"),E30,IF(AND('Encodage réponses Es'!$CO28="!",'Encodage réponses Es'!BB28=""),"!",IF('Encodage réponses Es'!BB28="","",'Encodage réponses Es'!BB28)))</f>
        <v/>
      </c>
      <c r="BG30" s="119" t="str">
        <f>IF(OR(E30="a",E30="A"),E30,IF(AND('Encodage réponses Es'!$CO28="!",'Encodage réponses Es'!BC28=""),"!",IF('Encodage réponses Es'!BC28="","",'Encodage réponses Es'!BC28)))</f>
        <v/>
      </c>
      <c r="BH30" s="539" t="str">
        <f t="shared" si="10"/>
        <v/>
      </c>
      <c r="BI30" s="540"/>
      <c r="BJ30" s="97" t="str">
        <f>IF(OR(E30="a",E30="A"),E30,IF(AND('Encodage réponses Es'!$CO28="!",'Encodage réponses Es'!V28=""),"!",IF('Encodage réponses Es'!V28="","",'Encodage réponses Es'!V28)))</f>
        <v/>
      </c>
      <c r="BK30" s="83" t="str">
        <f>IF(OR(E30="a",E30="A"),E30,IF(AND('Encodage réponses Es'!$CO28="!",'Encodage réponses Es'!W28=""),"!",IF('Encodage réponses Es'!W28="","",'Encodage réponses Es'!W28)))</f>
        <v/>
      </c>
      <c r="BL30" s="83" t="str">
        <f>IF(OR(E30="a",E30="A"),E30,IF(AND('Encodage réponses Es'!$CO28="!",'Encodage réponses Es'!Y28=""),"!",IF('Encodage réponses Es'!Y28="","",'Encodage réponses Es'!Y28)))</f>
        <v/>
      </c>
      <c r="BM30" s="83" t="str">
        <f>IF(OR(E30="a",E30="A"),E30,IF(AND('Encodage réponses Es'!$CO28="!",'Encodage réponses Es'!AG28=""),"!",IF('Encodage réponses Es'!AG28="","",'Encodage réponses Es'!AG28)))</f>
        <v/>
      </c>
      <c r="BN30" s="83" t="str">
        <f>IF(OR(E30="a",E30="A"),E30,IF(AND('Encodage réponses Es'!$CO28="!",'Encodage réponses Es'!AH28=""),"!",IF('Encodage réponses Es'!AH28="","",'Encodage réponses Es'!AH28)))</f>
        <v/>
      </c>
      <c r="BO30" s="83" t="str">
        <f>IF(OR(E30="a",E30="A"),E30,IF(AND('Encodage réponses Es'!$CO28="!",'Encodage réponses Es'!AI28=""),"!",IF('Encodage réponses Es'!AI28="","",'Encodage réponses Es'!AI28)))</f>
        <v/>
      </c>
      <c r="BP30" s="119" t="str">
        <f>IF(OR(E30="a",E30="A"),E30,IF(AND('Encodage réponses Es'!$CO28="!",'Encodage réponses Es'!AL28=""),"!",IF('Encodage réponses Es'!AL28="","",'Encodage réponses Es'!AL28)))</f>
        <v/>
      </c>
      <c r="BQ30" s="573" t="str">
        <f t="shared" si="11"/>
        <v/>
      </c>
      <c r="BR30" s="574"/>
      <c r="BS30" s="93"/>
      <c r="BT30" s="84" t="str">
        <f>IF(OR(E30="a",E30="A"),E30,IF(AND('Encodage réponses Es'!$CO28="!",'Encodage réponses Es'!BD28=""),"!",IF('Encodage réponses Es'!BD28="","",'Encodage réponses Es'!BD28)))</f>
        <v/>
      </c>
      <c r="BU30" s="108" t="str">
        <f>IF(OR(E30="a",E30="A"),E30,IF(AND('Encodage réponses Es'!$CO28="!",'Encodage réponses Es'!BE28=""),"!",IF('Encodage réponses Es'!BE28="","",'Encodage réponses Es'!BE28)))</f>
        <v/>
      </c>
      <c r="BV30" s="109" t="str">
        <f>IF(OR(E30="a",E30="A"),E30,IF(AND('Encodage réponses Es'!$CO28="!",'Encodage réponses Es'!BF28=""),"!",IF('Encodage réponses Es'!BF28="","",'Encodage réponses Es'!BF28)))</f>
        <v/>
      </c>
      <c r="BW30" s="539" t="str">
        <f t="shared" si="12"/>
        <v/>
      </c>
      <c r="BX30" s="540"/>
      <c r="BY30" s="97" t="str">
        <f>IF(OR(E30="a",E30="A"),E30,IF(AND('Encodage réponses Es'!$CO28="!",'Encodage réponses Es'!BN28=""),"!",IF('Encodage réponses Es'!BN28="","",'Encodage réponses Es'!BN28)))</f>
        <v/>
      </c>
      <c r="BZ30" s="119" t="str">
        <f>IF(OR(E30="a",E30="A"),E30,IF(AND('Encodage réponses Es'!$CO28="!",'Encodage réponses Es'!BP28=""),"!",IF('Encodage réponses Es'!BP28="","",'Encodage réponses Es'!BP28)))</f>
        <v/>
      </c>
      <c r="CA30" s="573" t="str">
        <f t="shared" si="13"/>
        <v/>
      </c>
      <c r="CB30" s="574"/>
      <c r="CC30" s="185" t="str">
        <f>IF(OR(E30="a",E30="A"),E30,IF(AND('Encodage réponses Es'!$CO28="!",'Encodage réponses Es'!BO28=""),"!",IF('Encodage réponses Es'!BO28="","",'Encodage réponses Es'!BO28)))</f>
        <v/>
      </c>
      <c r="CD30" s="83" t="str">
        <f>IF(OR(E30="a",E30="A"),E30,IF(AND('Encodage réponses Es'!$CO28="!",'Encodage réponses Es'!BV28=""),"!",IF('Encodage réponses Es'!BV28="","",'Encodage réponses Es'!BV28)))</f>
        <v/>
      </c>
      <c r="CE30" s="83" t="str">
        <f>IF(OR(E30="a",E30="A"),E30,IF(AND('Encodage réponses Es'!$CO28="!",'Encodage réponses Es'!CE28=""),"!",IF('Encodage réponses Es'!CE28="","",'Encodage réponses Es'!CE28)))</f>
        <v/>
      </c>
      <c r="CF30" s="83" t="str">
        <f>IF(OR(E30="a",E30="A"),E30,IF(AND('Encodage réponses Es'!$CO28="!",'Encodage réponses Es'!CF28=""),"!",IF('Encodage réponses Es'!CF28="","",'Encodage réponses Es'!CF28)))</f>
        <v/>
      </c>
      <c r="CG30" s="83" t="str">
        <f>IF(OR(E30="a",E30="A"),E30,IF(AND('Encodage réponses Es'!$CO28="!",'Encodage réponses Es'!CG28=""),"!",IF('Encodage réponses Es'!CG28="","",'Encodage réponses Es'!CG28)))</f>
        <v/>
      </c>
      <c r="CH30" s="83" t="str">
        <f>IF(OR(E30="a",E30="A"),E30,IF(AND('Encodage réponses Es'!$CO28="!",'Encodage réponses Es'!CH28=""),"!",IF('Encodage réponses Es'!CH28="","",'Encodage réponses Es'!CH28)))</f>
        <v/>
      </c>
      <c r="CI30" s="83" t="str">
        <f>IF(OR(E30="a",E30="A"),E30,IF(AND('Encodage réponses Es'!$CO28="!",'Encodage réponses Es'!CI28=""),"!",IF('Encodage réponses Es'!CI28="","",'Encodage réponses Es'!CI28)))</f>
        <v/>
      </c>
      <c r="CJ30" s="119" t="str">
        <f>IF(OR(E30="a",E30="A"),E30,IF(AND('Encodage réponses Es'!$CO28="!",'Encodage réponses Es'!CJ28=""),"!",IF('Encodage réponses Es'!CJ28="","",'Encodage réponses Es'!CJ28)))</f>
        <v/>
      </c>
      <c r="CK30" s="539" t="str">
        <f t="shared" si="14"/>
        <v/>
      </c>
      <c r="CL30" s="540"/>
      <c r="CM30" s="97" t="str">
        <f>IF(OR(E30="a",E30="A"),E30,IF(AND('Encodage réponses Es'!$CO28="!",'Encodage réponses Es'!BQ28=""),"!",IF('Encodage réponses Es'!BQ28="","",'Encodage réponses Es'!BQ28)))</f>
        <v/>
      </c>
      <c r="CN30" s="83" t="str">
        <f>IF(OR(E30="a",E30="A"),E30,IF(AND('Encodage réponses Es'!$CO28="!",'Encodage réponses Es'!BR28=""),"!",IF('Encodage réponses Es'!BR28="","",'Encodage réponses Es'!BR28)))</f>
        <v/>
      </c>
      <c r="CO30" s="83" t="str">
        <f>IF(OR(E30="a",E30="A"),E30,IF(AND('Encodage réponses Es'!$CO28="!",'Encodage réponses Es'!BS28=""),"!",IF('Encodage réponses Es'!BS28="","",'Encodage réponses Es'!BS28)))</f>
        <v/>
      </c>
      <c r="CP30" s="83" t="str">
        <f>IF(OR(E30="a",E30="A"),E30,IF(AND('Encodage réponses Es'!$CO28="!",'Encodage réponses Es'!BT28=""),"!",IF('Encodage réponses Es'!BT28="","",'Encodage réponses Es'!BT28)))</f>
        <v/>
      </c>
      <c r="CQ30" s="83" t="str">
        <f>IF(OR(E30="a",E30="A"),E30,IF(AND('Encodage réponses Es'!$CO28="!",'Encodage réponses Es'!BU28=""),"!",IF('Encodage réponses Es'!BU28="","",'Encodage réponses Es'!BU28)))</f>
        <v/>
      </c>
      <c r="CR30" s="83" t="str">
        <f>IF(OR(E30="a",E30="A"),E30,IF(AND('Encodage réponses Es'!$CO28="!",'Encodage réponses Es'!BW28=""),"!",IF('Encodage réponses Es'!BW28="","",'Encodage réponses Es'!BW28)))</f>
        <v/>
      </c>
      <c r="CS30" s="119" t="str">
        <f>IF(OR(E30="a",E30="A"),E30,IF(AND('Encodage réponses Es'!$CO28="!",'Encodage réponses Es'!BX28=""),"!",IF('Encodage réponses Es'!BX28="","",'Encodage réponses Es'!BX28)))</f>
        <v/>
      </c>
      <c r="CT30" s="539" t="str">
        <f t="shared" si="15"/>
        <v/>
      </c>
      <c r="CU30" s="540"/>
      <c r="CV30" s="97" t="str">
        <f>IF(OR(AG30="a",AG30="A"),AG30,IF(AND('Encodage réponses Es'!$CO28="!",'Encodage réponses Es'!BI28=""),"!",IF('Encodage réponses Es'!BI28="","",'Encodage réponses Es'!BI28)))</f>
        <v/>
      </c>
      <c r="CW30" s="83" t="str">
        <f>IF(OR(E30="a",E30="A"),E30,IF(AND('Encodage réponses Es'!$CO28="!",'Encodage réponses Es'!BJ28=""),"!",IF('Encodage réponses Es'!BJ28="","",'Encodage réponses Es'!BJ28)))</f>
        <v/>
      </c>
      <c r="CX30" s="83" t="str">
        <f>IF(OR(E30="a",E30="A"),E30,IF(AND('Encodage réponses Es'!$CO28="!",'Encodage réponses Es'!BK28=""),"!",IF('Encodage réponses Es'!BK28="","",'Encodage réponses Es'!BK28)))</f>
        <v/>
      </c>
      <c r="CY30" s="83" t="str">
        <f>IF(OR(E30="a",E30="A"),E30,IF(AND('Encodage réponses Es'!$CO28="!",'Encodage réponses Es'!BL28=""),"!",IF('Encodage réponses Es'!BL28="","",'Encodage réponses Es'!BL28)))</f>
        <v/>
      </c>
      <c r="CZ30" s="83" t="str">
        <f>IF(OR(E30="a",E30="A"),E30,IF(AND('Encodage réponses Es'!$CO28="!",'Encodage réponses Es'!BM28=""),"!",IF('Encodage réponses Es'!BM28="","",'Encodage réponses Es'!BM28)))</f>
        <v/>
      </c>
      <c r="DA30" s="83" t="str">
        <f>IF(OR(E30="a",E30="A"),E30,IF(AND('Encodage réponses Es'!$CO28="!",'Encodage réponses Es'!BY28=""),"!",IF('Encodage réponses Es'!BY28="","",'Encodage réponses Es'!BY28)))</f>
        <v/>
      </c>
      <c r="DB30" s="83" t="str">
        <f>IF(OR(E30="a",E30="A"),E30,IF(AND('Encodage réponses Es'!$CO28="!",'Encodage réponses Es'!BZ28=""),"!",IF('Encodage réponses Es'!BZ28="","",'Encodage réponses Es'!BZ28)))</f>
        <v/>
      </c>
      <c r="DC30" s="83" t="str">
        <f>IF(OR(E30="a",E30="A"),E30,IF(AND('Encodage réponses Es'!$CO28="!",'Encodage réponses Es'!CA28=""),"!",IF('Encodage réponses Es'!CA28="","",'Encodage réponses Es'!CA28)))</f>
        <v/>
      </c>
      <c r="DD30" s="83" t="str">
        <f>IF(OR(E30="a",E30="A"),E30,IF(AND('Encodage réponses Es'!$CO28="!",'Encodage réponses Es'!CB28=""),"!",IF('Encodage réponses Es'!CB28="","",'Encodage réponses Es'!CB28)))</f>
        <v/>
      </c>
      <c r="DE30" s="83" t="str">
        <f>IF(OR(E30="a",E30="A"),E30,IF(AND('Encodage réponses Es'!$CO28="!",'Encodage réponses Es'!CC28=""),"!",IF('Encodage réponses Es'!CC28="","",'Encodage réponses Es'!CC28)))</f>
        <v/>
      </c>
      <c r="DF30" s="83" t="str">
        <f>IF(OR(E30="a",E30="A"),E30,IF(AND('Encodage réponses Es'!$CO28="!",'Encodage réponses Es'!CK28=""),"!",IF('Encodage réponses Es'!CK28="","",'Encodage réponses Es'!CK28)))</f>
        <v/>
      </c>
      <c r="DG30" s="83" t="str">
        <f>IF(OR(E30="a",E30="A"),E30,IF(AND('Encodage réponses Es'!$CO28="!",'Encodage réponses Es'!CL28=""),"!",IF('Encodage réponses Es'!CL28="","",'Encodage réponses Es'!CL28)))</f>
        <v/>
      </c>
      <c r="DH30" s="83" t="str">
        <f>IF(OR(E30="a",E30="A"),E30,IF(AND('Encodage réponses Es'!$CO28="!",'Encodage réponses Es'!CM28=""),"!",IF('Encodage réponses Es'!CM28="","",'Encodage réponses Es'!CM28)))</f>
        <v/>
      </c>
      <c r="DI30" s="119" t="str">
        <f>IF(OR(E30="a",E30="A"),E30,IF(AND('Encodage réponses Es'!$CO28="!",'Encodage réponses Es'!CN28=""),"!",IF('Encodage réponses Es'!CN28="","",'Encodage réponses Es'!CN28)))</f>
        <v/>
      </c>
      <c r="DJ30" s="539" t="str">
        <f t="shared" si="16"/>
        <v/>
      </c>
      <c r="DK30" s="540"/>
      <c r="DL30" s="97" t="str">
        <f>IF(OR(E30="a",E30="A"),E30,IF(AND('Encodage réponses Es'!$CO28="!",'Encodage réponses Es'!BG28=""),"!",IF('Encodage réponses Es'!BG28="","",'Encodage réponses Es'!BG28)))</f>
        <v/>
      </c>
      <c r="DM30" s="119" t="str">
        <f>IF(OR(E30="a",E30="A"),E30,IF(AND('Encodage réponses Es'!$CO28="!",'Encodage réponses Es'!BH28=""),"!",IF('Encodage réponses Es'!BH28="","",'Encodage réponses Es'!BH28)))</f>
        <v/>
      </c>
      <c r="DN30" s="539" t="str">
        <f t="shared" si="17"/>
        <v/>
      </c>
      <c r="DO30" s="540"/>
      <c r="DP30" s="381" t="str">
        <f>IF(OR(E30="a",E30="A"),E30,IF(AND('Encodage réponses Es'!$CO28="!",'Encodage réponses Es'!CD28=""),"!",IF('Encodage réponses Es'!CD28="","",'Encodage réponses Es'!CD28)))</f>
        <v/>
      </c>
      <c r="DQ30" s="539" t="str">
        <f t="shared" si="18"/>
        <v/>
      </c>
      <c r="DR30" s="540"/>
    </row>
    <row r="31" spans="1:122" ht="11.25" customHeight="1" x14ac:dyDescent="0.25">
      <c r="A31" s="516"/>
      <c r="B31" s="517"/>
      <c r="C31" s="11">
        <v>27</v>
      </c>
      <c r="D31" s="11" t="str">
        <f>IF('Encodage réponses Es'!F29=0,"",'Encodage réponses Es'!F29)</f>
        <v/>
      </c>
      <c r="E31" s="57" t="str">
        <f>IF('Encodage réponses Es'!J29="","",'Encodage réponses Es'!J29)</f>
        <v/>
      </c>
      <c r="F31" s="84" t="str">
        <f t="shared" si="2"/>
        <v/>
      </c>
      <c r="G31" s="54" t="str">
        <f t="shared" si="3"/>
        <v/>
      </c>
      <c r="H31" s="90"/>
      <c r="I31" s="84" t="str">
        <f t="shared" si="4"/>
        <v/>
      </c>
      <c r="J31" s="54" t="str">
        <f t="shared" si="5"/>
        <v/>
      </c>
      <c r="K31" s="126"/>
      <c r="L31" s="84" t="str">
        <f t="shared" si="0"/>
        <v/>
      </c>
      <c r="M31" s="54" t="str">
        <f t="shared" si="1"/>
        <v/>
      </c>
      <c r="N31" s="126"/>
      <c r="O31" s="84" t="str">
        <f>IF(OR(E31="a",E31="A"),E31,IF(AND('Encodage réponses Es'!$CO29="!",'Encodage réponses Es'!L29=""),"!",IF('Encodage réponses Es'!L29="","",'Encodage réponses Es'!L29)))</f>
        <v/>
      </c>
      <c r="P31" s="108" t="str">
        <f>IF(OR(E31="a",E31="A"),E31,IF(AND('Encodage réponses Es'!$CO29="!",'Encodage réponses Es'!M29=""),"!",IF('Encodage réponses Es'!M29="","",'Encodage réponses Es'!M29)))</f>
        <v/>
      </c>
      <c r="Q31" s="108" t="str">
        <f>IF(OR(E31="a",E31="A"),E31,IF(AND('Encodage réponses Es'!$CO29="!",'Encodage réponses Es'!N29=""),"!",IF('Encodage réponses Es'!N29="","",'Encodage réponses Es'!N29)))</f>
        <v/>
      </c>
      <c r="R31" s="108" t="str">
        <f>IF(OR(E31="a",E31="A"),E31,IF(AND('Encodage réponses Es'!$CO29="!",'Encodage réponses Es'!O29=""),"!",IF('Encodage réponses Es'!O29="","",'Encodage réponses Es'!O29)))</f>
        <v/>
      </c>
      <c r="S31" s="108" t="str">
        <f>IF(OR(E31="a",E31="A"),E31,IF(AND('Encodage réponses Es'!$CO29="!",'Encodage réponses Es'!R29=""),"!",IF('Encodage réponses Es'!R29="","",'Encodage réponses Es'!R29)))</f>
        <v/>
      </c>
      <c r="T31" s="108" t="str">
        <f>IF(OR(E31="a",E31="A"),E31,IF(AND('Encodage réponses Es'!$CO29="!",'Encodage réponses Es'!U29=""),"!",IF('Encodage réponses Es'!U29="","",'Encodage réponses Es'!U29)))</f>
        <v/>
      </c>
      <c r="U31" s="109" t="str">
        <f>IF(OR(E31="a",E31="A"),E31,IF(AND('Encodage réponses Es'!$CO29="!",'Encodage réponses Es'!X29=""),"!",IF('Encodage réponses Es'!X29="","",'Encodage réponses Es'!X29)))</f>
        <v/>
      </c>
      <c r="V31" s="595" t="str">
        <f t="shared" si="6"/>
        <v/>
      </c>
      <c r="W31" s="588"/>
      <c r="X31" s="84" t="str">
        <f>IF(OR(E31="a",E31="A"),E31,IF(AND('Encodage réponses Es'!$CO29="!",'Encodage réponses Es'!AE29=""),"!",IF('Encodage réponses Es'!AE29="","",'Encodage réponses Es'!AE29)))</f>
        <v/>
      </c>
      <c r="Y31" s="108" t="str">
        <f>IF(OR(E31="a",E31="A"),E31,IF(AND('Encodage réponses Es'!$CO29="!",'Encodage réponses Es'!AJ29=""),"!",IF('Encodage réponses Es'!AJ29="","",'Encodage réponses Es'!AJ29)))</f>
        <v/>
      </c>
      <c r="Z31" s="108" t="str">
        <f>IF(OR(E31="a",E31="A"),E31,IF(AND('Encodage réponses Es'!$CO29="!",'Encodage réponses Es'!AN29=""),"!",IF('Encodage réponses Es'!AN29="","",'Encodage réponses Es'!AN29)))</f>
        <v/>
      </c>
      <c r="AA31" s="108" t="str">
        <f>IF(OR(E31="a",E31="A"),E31,IF(AND('Encodage réponses Es'!$CO29="!",'Encodage réponses Es'!AS29=""),"!",IF('Encodage réponses Es'!AS29="","",'Encodage réponses Es'!AS29)))</f>
        <v/>
      </c>
      <c r="AB31" s="108" t="str">
        <f>IF(OR(E31="a",E31="A"),E31,IF(AND('Encodage réponses Es'!$CO29="!",'Encodage réponses Es'!AZ29=""),"!",IF('Encodage réponses Es'!AZ29="","",'Encodage réponses Es'!AZ29)))</f>
        <v/>
      </c>
      <c r="AC31" s="109" t="str">
        <f>IF(OR(E31="a",E31="A"),E31,IF(AND('Encodage réponses Es'!$CO29="!",'Encodage réponses Es'!BA29=""),"!",IF('Encodage réponses Es'!BA29="","",'Encodage réponses Es'!BA29)))</f>
        <v/>
      </c>
      <c r="AD31" s="573" t="str">
        <f t="shared" si="7"/>
        <v/>
      </c>
      <c r="AE31" s="588"/>
      <c r="AF31" s="97" t="str">
        <f>IF(OR(E31="a",E31="A"),E31,IF(AND('Encodage réponses Es'!$CO29="!",'Encodage réponses Es'!P29=""),"!",IF('Encodage réponses Es'!P29="","",'Encodage réponses Es'!P29)))</f>
        <v/>
      </c>
      <c r="AG31" s="83" t="str">
        <f>IF(OR(E31="a",E31="A"),E31,IF(AND('Encodage réponses Es'!$CO29="!",'Encodage réponses Es'!Q29=""),"!",IF('Encodage réponses Es'!Q29="","",'Encodage réponses Es'!Q29)))</f>
        <v/>
      </c>
      <c r="AH31" s="83" t="str">
        <f>IF(OR(E31="a",E31="A"),E31,IF(AND('Encodage réponses Es'!$CO29="!",'Encodage réponses Es'!AO29=""),"!",IF('Encodage réponses Es'!AO29="","",'Encodage réponses Es'!AO29)))</f>
        <v/>
      </c>
      <c r="AI31" s="83" t="str">
        <f>IF(OR(E31="a",E31="A"),E31,IF(AND('Encodage réponses Es'!$CO29="!",'Encodage réponses Es'!AP29=""),"!",IF('Encodage réponses Es'!AP29="","",'Encodage réponses Es'!AP29)))</f>
        <v/>
      </c>
      <c r="AJ31" s="83" t="str">
        <f>IF(OR(E31="a",E31="A"),E31,IF(AND('Encodage réponses Es'!$CO29="!",'Encodage réponses Es'!AQ29=""),"!",IF('Encodage réponses Es'!AQ29="","",'Encodage réponses Es'!AQ29)))</f>
        <v/>
      </c>
      <c r="AK31" s="95" t="str">
        <f>IF(OR(E31="a",E31="A"),E31,IF(AND('Encodage réponses Es'!$CO29="!",'Encodage réponses Es'!AR29=""),"!",IF('Encodage réponses Es'!AR29="","",'Encodage réponses Es'!AR29)))</f>
        <v/>
      </c>
      <c r="AL31" s="539" t="str">
        <f t="shared" si="8"/>
        <v/>
      </c>
      <c r="AM31" s="540"/>
      <c r="AN31" s="97" t="str">
        <f>IF(OR(E31="a",E31="A"),E31,IF(AND('Encodage réponses Es'!$CO29="!",'Encodage réponses Es'!S29=""),"!",IF('Encodage réponses Es'!S29="","",'Encodage réponses Es'!S29)))</f>
        <v/>
      </c>
      <c r="AO31" s="83" t="str">
        <f>IF(OR(E31="a",E31="A"),E31,IF(AND('Encodage réponses Es'!$CO29="!",'Encodage réponses Es'!T29=""),"!",IF('Encodage réponses Es'!T29="","",'Encodage réponses Es'!T29)))</f>
        <v/>
      </c>
      <c r="AP31" s="83" t="str">
        <f>IF(OR(E31="a",E31="A"),E31,IF(AND('Encodage réponses Es'!$CO29="!",'Encodage réponses Es'!Z29=""),"!",IF('Encodage réponses Es'!Z29="","",'Encodage réponses Es'!Z29)))</f>
        <v/>
      </c>
      <c r="AQ31" s="83" t="str">
        <f>IF(OR(E31="a",E31="A"),E31,IF(AND('Encodage réponses Es'!$CO29="!",'Encodage réponses Es'!AA29=""),"!",IF('Encodage réponses Es'!AA29="","",'Encodage réponses Es'!AA29)))</f>
        <v/>
      </c>
      <c r="AR31" s="83" t="str">
        <f>IF(OR(E31="a",E31="A"),E31,IF(AND('Encodage réponses Es'!$CO29="!",'Encodage réponses Es'!AB29=""),"!",IF('Encodage réponses Es'!AB29="","",'Encodage réponses Es'!AB29)))</f>
        <v/>
      </c>
      <c r="AS31" s="83" t="str">
        <f>IF(OR(E31="a",E31="A"),E31,IF(AND('Encodage réponses Es'!$CO29="!",'Encodage réponses Es'!AC29=""),"!",IF('Encodage réponses Es'!AC29="","",'Encodage réponses Es'!AC29)))</f>
        <v/>
      </c>
      <c r="AT31" s="83" t="str">
        <f>IF(OR(E31="a",E31="A"),E31,IF(AND('Encodage réponses Es'!$CO29="!",'Encodage réponses Es'!AD29=""),"!",IF('Encodage réponses Es'!AD29="","",'Encodage réponses Es'!AD29)))</f>
        <v/>
      </c>
      <c r="AU31" s="119" t="str">
        <f>IF(OR(E31="a",E31="A"),E31,IF(AND('Encodage réponses Es'!$CO29="!",'Encodage réponses Es'!AF29=""),"!",IF('Encodage réponses Es'!AF29="","",'Encodage réponses Es'!AF29)))</f>
        <v/>
      </c>
      <c r="AV31" s="573" t="str">
        <f t="shared" si="9"/>
        <v/>
      </c>
      <c r="AW31" s="588"/>
      <c r="AX31" s="97" t="str">
        <f>IF(OR(E31="a",E31="A"),E31,IF(AND('Encodage réponses Es'!$CO29="!",'Encodage réponses Es'!AK29=""),"!",IF('Encodage réponses Es'!AK29="","",'Encodage réponses Es'!AK29)))</f>
        <v/>
      </c>
      <c r="AY31" s="83" t="str">
        <f>IF(OR(E31="a",E31="A"),E31,IF(AND('Encodage réponses Es'!$CO29="!",'Encodage réponses Es'!AM29=""),"!",IF('Encodage réponses Es'!AM29="","",'Encodage réponses Es'!AM29)))</f>
        <v/>
      </c>
      <c r="AZ31" s="83" t="str">
        <f>IF(OR(E31="a",E31="A"),E31,IF(AND('Encodage réponses Es'!$CO29="!",'Encodage réponses Es'!AT29=""),"!",IF('Encodage réponses Es'!AT29="","",'Encodage réponses Es'!AT29)))</f>
        <v/>
      </c>
      <c r="BA31" s="83" t="str">
        <f>IF(OR(E31="a",E31="A"),E31,IF(AND('Encodage réponses Es'!$CO29="!",'Encodage réponses Es'!AU29=""),"!",IF('Encodage réponses Es'!AU29="","",'Encodage réponses Es'!AU29)))</f>
        <v/>
      </c>
      <c r="BB31" s="83" t="str">
        <f>IF(OR(E31="a",E31="A"),E31,IF(AND('Encodage réponses Es'!$CO29="!",'Encodage réponses Es'!AV29=""),"!",IF('Encodage réponses Es'!AV29="","",'Encodage réponses Es'!AV29)))</f>
        <v/>
      </c>
      <c r="BC31" s="83" t="str">
        <f>IF(OR(E31="a",E31="A"),E31,IF(AND('Encodage réponses Es'!$CO29="!",'Encodage réponses Es'!AW29=""),"!",IF('Encodage réponses Es'!AW29="","",'Encodage réponses Es'!AW29)))</f>
        <v/>
      </c>
      <c r="BD31" s="83" t="str">
        <f>IF(OR(E31="a",E31="A"),E31,IF(AND('Encodage réponses Es'!$CO29="!",'Encodage réponses Es'!AX29=""),"!",IF('Encodage réponses Es'!AX29="","",'Encodage réponses Es'!AX29)))</f>
        <v/>
      </c>
      <c r="BE31" s="83" t="str">
        <f>IF(OR(E31="a",E31="A"),E31,IF(AND('Encodage réponses Es'!$CO29="!",'Encodage réponses Es'!AY29=""),"!",IF('Encodage réponses Es'!AY29="","",'Encodage réponses Es'!AY29)))</f>
        <v/>
      </c>
      <c r="BF31" s="83" t="str">
        <f>IF(OR(E31="a",E31="A"),E31,IF(AND('Encodage réponses Es'!$CO29="!",'Encodage réponses Es'!BB29=""),"!",IF('Encodage réponses Es'!BB29="","",'Encodage réponses Es'!BB29)))</f>
        <v/>
      </c>
      <c r="BG31" s="119" t="str">
        <f>IF(OR(E31="a",E31="A"),E31,IF(AND('Encodage réponses Es'!$CO29="!",'Encodage réponses Es'!BC29=""),"!",IF('Encodage réponses Es'!BC29="","",'Encodage réponses Es'!BC29)))</f>
        <v/>
      </c>
      <c r="BH31" s="539" t="str">
        <f t="shared" si="10"/>
        <v/>
      </c>
      <c r="BI31" s="540"/>
      <c r="BJ31" s="97" t="str">
        <f>IF(OR(E31="a",E31="A"),E31,IF(AND('Encodage réponses Es'!$CO29="!",'Encodage réponses Es'!V29=""),"!",IF('Encodage réponses Es'!V29="","",'Encodage réponses Es'!V29)))</f>
        <v/>
      </c>
      <c r="BK31" s="83" t="str">
        <f>IF(OR(E31="a",E31="A"),E31,IF(AND('Encodage réponses Es'!$CO29="!",'Encodage réponses Es'!W29=""),"!",IF('Encodage réponses Es'!W29="","",'Encodage réponses Es'!W29)))</f>
        <v/>
      </c>
      <c r="BL31" s="83" t="str">
        <f>IF(OR(E31="a",E31="A"),E31,IF(AND('Encodage réponses Es'!$CO29="!",'Encodage réponses Es'!Y29=""),"!",IF('Encodage réponses Es'!Y29="","",'Encodage réponses Es'!Y29)))</f>
        <v/>
      </c>
      <c r="BM31" s="83" t="str">
        <f>IF(OR(E31="a",E31="A"),E31,IF(AND('Encodage réponses Es'!$CO29="!",'Encodage réponses Es'!AG29=""),"!",IF('Encodage réponses Es'!AG29="","",'Encodage réponses Es'!AG29)))</f>
        <v/>
      </c>
      <c r="BN31" s="83" t="str">
        <f>IF(OR(E31="a",E31="A"),E31,IF(AND('Encodage réponses Es'!$CO29="!",'Encodage réponses Es'!AH29=""),"!",IF('Encodage réponses Es'!AH29="","",'Encodage réponses Es'!AH29)))</f>
        <v/>
      </c>
      <c r="BO31" s="83" t="str">
        <f>IF(OR(E31="a",E31="A"),E31,IF(AND('Encodage réponses Es'!$CO29="!",'Encodage réponses Es'!AI29=""),"!",IF('Encodage réponses Es'!AI29="","",'Encodage réponses Es'!AI29)))</f>
        <v/>
      </c>
      <c r="BP31" s="119" t="str">
        <f>IF(OR(E31="a",E31="A"),E31,IF(AND('Encodage réponses Es'!$CO29="!",'Encodage réponses Es'!AL29=""),"!",IF('Encodage réponses Es'!AL29="","",'Encodage réponses Es'!AL29)))</f>
        <v/>
      </c>
      <c r="BQ31" s="573" t="str">
        <f t="shared" si="11"/>
        <v/>
      </c>
      <c r="BR31" s="574"/>
      <c r="BS31" s="93"/>
      <c r="BT31" s="84" t="str">
        <f>IF(OR(E31="a",E31="A"),E31,IF(AND('Encodage réponses Es'!$CO29="!",'Encodage réponses Es'!BD29=""),"!",IF('Encodage réponses Es'!BD29="","",'Encodage réponses Es'!BD29)))</f>
        <v/>
      </c>
      <c r="BU31" s="108" t="str">
        <f>IF(OR(E31="a",E31="A"),E31,IF(AND('Encodage réponses Es'!$CO29="!",'Encodage réponses Es'!BE29=""),"!",IF('Encodage réponses Es'!BE29="","",'Encodage réponses Es'!BE29)))</f>
        <v/>
      </c>
      <c r="BV31" s="109" t="str">
        <f>IF(OR(E31="a",E31="A"),E31,IF(AND('Encodage réponses Es'!$CO29="!",'Encodage réponses Es'!BF29=""),"!",IF('Encodage réponses Es'!BF29="","",'Encodage réponses Es'!BF29)))</f>
        <v/>
      </c>
      <c r="BW31" s="539" t="str">
        <f t="shared" si="12"/>
        <v/>
      </c>
      <c r="BX31" s="540"/>
      <c r="BY31" s="97" t="str">
        <f>IF(OR(E31="a",E31="A"),E31,IF(AND('Encodage réponses Es'!$CO29="!",'Encodage réponses Es'!BN29=""),"!",IF('Encodage réponses Es'!BN29="","",'Encodage réponses Es'!BN29)))</f>
        <v/>
      </c>
      <c r="BZ31" s="119" t="str">
        <f>IF(OR(E31="a",E31="A"),E31,IF(AND('Encodage réponses Es'!$CO29="!",'Encodage réponses Es'!BP29=""),"!",IF('Encodage réponses Es'!BP29="","",'Encodage réponses Es'!BP29)))</f>
        <v/>
      </c>
      <c r="CA31" s="573" t="str">
        <f t="shared" si="13"/>
        <v/>
      </c>
      <c r="CB31" s="574"/>
      <c r="CC31" s="185" t="str">
        <f>IF(OR(E31="a",E31="A"),E31,IF(AND('Encodage réponses Es'!$CO29="!",'Encodage réponses Es'!BO29=""),"!",IF('Encodage réponses Es'!BO29="","",'Encodage réponses Es'!BO29)))</f>
        <v/>
      </c>
      <c r="CD31" s="83" t="str">
        <f>IF(OR(E31="a",E31="A"),E31,IF(AND('Encodage réponses Es'!$CO29="!",'Encodage réponses Es'!BV29=""),"!",IF('Encodage réponses Es'!BV29="","",'Encodage réponses Es'!BV29)))</f>
        <v/>
      </c>
      <c r="CE31" s="83" t="str">
        <f>IF(OR(E31="a",E31="A"),E31,IF(AND('Encodage réponses Es'!$CO29="!",'Encodage réponses Es'!CE29=""),"!",IF('Encodage réponses Es'!CE29="","",'Encodage réponses Es'!CE29)))</f>
        <v/>
      </c>
      <c r="CF31" s="83" t="str">
        <f>IF(OR(E31="a",E31="A"),E31,IF(AND('Encodage réponses Es'!$CO29="!",'Encodage réponses Es'!CF29=""),"!",IF('Encodage réponses Es'!CF29="","",'Encodage réponses Es'!CF29)))</f>
        <v/>
      </c>
      <c r="CG31" s="83" t="str">
        <f>IF(OR(E31="a",E31="A"),E31,IF(AND('Encodage réponses Es'!$CO29="!",'Encodage réponses Es'!CG29=""),"!",IF('Encodage réponses Es'!CG29="","",'Encodage réponses Es'!CG29)))</f>
        <v/>
      </c>
      <c r="CH31" s="83" t="str">
        <f>IF(OR(E31="a",E31="A"),E31,IF(AND('Encodage réponses Es'!$CO29="!",'Encodage réponses Es'!CH29=""),"!",IF('Encodage réponses Es'!CH29="","",'Encodage réponses Es'!CH29)))</f>
        <v/>
      </c>
      <c r="CI31" s="83" t="str">
        <f>IF(OR(E31="a",E31="A"),E31,IF(AND('Encodage réponses Es'!$CO29="!",'Encodage réponses Es'!CI29=""),"!",IF('Encodage réponses Es'!CI29="","",'Encodage réponses Es'!CI29)))</f>
        <v/>
      </c>
      <c r="CJ31" s="119" t="str">
        <f>IF(OR(E31="a",E31="A"),E31,IF(AND('Encodage réponses Es'!$CO29="!",'Encodage réponses Es'!CJ29=""),"!",IF('Encodage réponses Es'!CJ29="","",'Encodage réponses Es'!CJ29)))</f>
        <v/>
      </c>
      <c r="CK31" s="539" t="str">
        <f t="shared" si="14"/>
        <v/>
      </c>
      <c r="CL31" s="540"/>
      <c r="CM31" s="97" t="str">
        <f>IF(OR(E31="a",E31="A"),E31,IF(AND('Encodage réponses Es'!$CO29="!",'Encodage réponses Es'!BQ29=""),"!",IF('Encodage réponses Es'!BQ29="","",'Encodage réponses Es'!BQ29)))</f>
        <v/>
      </c>
      <c r="CN31" s="83" t="str">
        <f>IF(OR(E31="a",E31="A"),E31,IF(AND('Encodage réponses Es'!$CO29="!",'Encodage réponses Es'!BR29=""),"!",IF('Encodage réponses Es'!BR29="","",'Encodage réponses Es'!BR29)))</f>
        <v/>
      </c>
      <c r="CO31" s="83" t="str">
        <f>IF(OR(E31="a",E31="A"),E31,IF(AND('Encodage réponses Es'!$CO29="!",'Encodage réponses Es'!BS29=""),"!",IF('Encodage réponses Es'!BS29="","",'Encodage réponses Es'!BS29)))</f>
        <v/>
      </c>
      <c r="CP31" s="83" t="str">
        <f>IF(OR(E31="a",E31="A"),E31,IF(AND('Encodage réponses Es'!$CO29="!",'Encodage réponses Es'!BT29=""),"!",IF('Encodage réponses Es'!BT29="","",'Encodage réponses Es'!BT29)))</f>
        <v/>
      </c>
      <c r="CQ31" s="83" t="str">
        <f>IF(OR(E31="a",E31="A"),E31,IF(AND('Encodage réponses Es'!$CO29="!",'Encodage réponses Es'!BU29=""),"!",IF('Encodage réponses Es'!BU29="","",'Encodage réponses Es'!BU29)))</f>
        <v/>
      </c>
      <c r="CR31" s="83" t="str">
        <f>IF(OR(E31="a",E31="A"),E31,IF(AND('Encodage réponses Es'!$CO29="!",'Encodage réponses Es'!BW29=""),"!",IF('Encodage réponses Es'!BW29="","",'Encodage réponses Es'!BW29)))</f>
        <v/>
      </c>
      <c r="CS31" s="119" t="str">
        <f>IF(OR(E31="a",E31="A"),E31,IF(AND('Encodage réponses Es'!$CO29="!",'Encodage réponses Es'!BX29=""),"!",IF('Encodage réponses Es'!BX29="","",'Encodage réponses Es'!BX29)))</f>
        <v/>
      </c>
      <c r="CT31" s="539" t="str">
        <f t="shared" si="15"/>
        <v/>
      </c>
      <c r="CU31" s="540"/>
      <c r="CV31" s="97" t="str">
        <f>IF(OR(AG31="a",AG31="A"),AG31,IF(AND('Encodage réponses Es'!$CO29="!",'Encodage réponses Es'!BI29=""),"!",IF('Encodage réponses Es'!BI29="","",'Encodage réponses Es'!BI29)))</f>
        <v/>
      </c>
      <c r="CW31" s="83" t="str">
        <f>IF(OR(E31="a",E31="A"),E31,IF(AND('Encodage réponses Es'!$CO29="!",'Encodage réponses Es'!BJ29=""),"!",IF('Encodage réponses Es'!BJ29="","",'Encodage réponses Es'!BJ29)))</f>
        <v/>
      </c>
      <c r="CX31" s="83" t="str">
        <f>IF(OR(E31="a",E31="A"),E31,IF(AND('Encodage réponses Es'!$CO29="!",'Encodage réponses Es'!BK29=""),"!",IF('Encodage réponses Es'!BK29="","",'Encodage réponses Es'!BK29)))</f>
        <v/>
      </c>
      <c r="CY31" s="83" t="str">
        <f>IF(OR(E31="a",E31="A"),E31,IF(AND('Encodage réponses Es'!$CO29="!",'Encodage réponses Es'!BL29=""),"!",IF('Encodage réponses Es'!BL29="","",'Encodage réponses Es'!BL29)))</f>
        <v/>
      </c>
      <c r="CZ31" s="83" t="str">
        <f>IF(OR(E31="a",E31="A"),E31,IF(AND('Encodage réponses Es'!$CO29="!",'Encodage réponses Es'!BM29=""),"!",IF('Encodage réponses Es'!BM29="","",'Encodage réponses Es'!BM29)))</f>
        <v/>
      </c>
      <c r="DA31" s="83" t="str">
        <f>IF(OR(E31="a",E31="A"),E31,IF(AND('Encodage réponses Es'!$CO29="!",'Encodage réponses Es'!BY29=""),"!",IF('Encodage réponses Es'!BY29="","",'Encodage réponses Es'!BY29)))</f>
        <v/>
      </c>
      <c r="DB31" s="83" t="str">
        <f>IF(OR(E31="a",E31="A"),E31,IF(AND('Encodage réponses Es'!$CO29="!",'Encodage réponses Es'!BZ29=""),"!",IF('Encodage réponses Es'!BZ29="","",'Encodage réponses Es'!BZ29)))</f>
        <v/>
      </c>
      <c r="DC31" s="83" t="str">
        <f>IF(OR(E31="a",E31="A"),E31,IF(AND('Encodage réponses Es'!$CO29="!",'Encodage réponses Es'!CA29=""),"!",IF('Encodage réponses Es'!CA29="","",'Encodage réponses Es'!CA29)))</f>
        <v/>
      </c>
      <c r="DD31" s="83" t="str">
        <f>IF(OR(E31="a",E31="A"),E31,IF(AND('Encodage réponses Es'!$CO29="!",'Encodage réponses Es'!CB29=""),"!",IF('Encodage réponses Es'!CB29="","",'Encodage réponses Es'!CB29)))</f>
        <v/>
      </c>
      <c r="DE31" s="83" t="str">
        <f>IF(OR(E31="a",E31="A"),E31,IF(AND('Encodage réponses Es'!$CO29="!",'Encodage réponses Es'!CC29=""),"!",IF('Encodage réponses Es'!CC29="","",'Encodage réponses Es'!CC29)))</f>
        <v/>
      </c>
      <c r="DF31" s="83" t="str">
        <f>IF(OR(E31="a",E31="A"),E31,IF(AND('Encodage réponses Es'!$CO29="!",'Encodage réponses Es'!CK29=""),"!",IF('Encodage réponses Es'!CK29="","",'Encodage réponses Es'!CK29)))</f>
        <v/>
      </c>
      <c r="DG31" s="83" t="str">
        <f>IF(OR(E31="a",E31="A"),E31,IF(AND('Encodage réponses Es'!$CO29="!",'Encodage réponses Es'!CL29=""),"!",IF('Encodage réponses Es'!CL29="","",'Encodage réponses Es'!CL29)))</f>
        <v/>
      </c>
      <c r="DH31" s="83" t="str">
        <f>IF(OR(E31="a",E31="A"),E31,IF(AND('Encodage réponses Es'!$CO29="!",'Encodage réponses Es'!CM29=""),"!",IF('Encodage réponses Es'!CM29="","",'Encodage réponses Es'!CM29)))</f>
        <v/>
      </c>
      <c r="DI31" s="119" t="str">
        <f>IF(OR(E31="a",E31="A"),E31,IF(AND('Encodage réponses Es'!$CO29="!",'Encodage réponses Es'!CN29=""),"!",IF('Encodage réponses Es'!CN29="","",'Encodage réponses Es'!CN29)))</f>
        <v/>
      </c>
      <c r="DJ31" s="539" t="str">
        <f t="shared" si="16"/>
        <v/>
      </c>
      <c r="DK31" s="540"/>
      <c r="DL31" s="97" t="str">
        <f>IF(OR(E31="a",E31="A"),E31,IF(AND('Encodage réponses Es'!$CO29="!",'Encodage réponses Es'!BG29=""),"!",IF('Encodage réponses Es'!BG29="","",'Encodage réponses Es'!BG29)))</f>
        <v/>
      </c>
      <c r="DM31" s="119" t="str">
        <f>IF(OR(E31="a",E31="A"),E31,IF(AND('Encodage réponses Es'!$CO29="!",'Encodage réponses Es'!BH29=""),"!",IF('Encodage réponses Es'!BH29="","",'Encodage réponses Es'!BH29)))</f>
        <v/>
      </c>
      <c r="DN31" s="539" t="str">
        <f t="shared" si="17"/>
        <v/>
      </c>
      <c r="DO31" s="540"/>
      <c r="DP31" s="381" t="str">
        <f>IF(OR(E31="a",E31="A"),E31,IF(AND('Encodage réponses Es'!$CO29="!",'Encodage réponses Es'!CD29=""),"!",IF('Encodage réponses Es'!CD29="","",'Encodage réponses Es'!CD29)))</f>
        <v/>
      </c>
      <c r="DQ31" s="539" t="str">
        <f t="shared" si="18"/>
        <v/>
      </c>
      <c r="DR31" s="540"/>
    </row>
    <row r="32" spans="1:122" ht="11.25" customHeight="1" x14ac:dyDescent="0.25">
      <c r="A32" s="516"/>
      <c r="B32" s="517"/>
      <c r="C32" s="11">
        <v>28</v>
      </c>
      <c r="D32" s="11" t="str">
        <f>IF('Encodage réponses Es'!F30=0,"",'Encodage réponses Es'!F30)</f>
        <v/>
      </c>
      <c r="E32" s="57" t="str">
        <f>IF('Encodage réponses Es'!J30="","",'Encodage réponses Es'!J30)</f>
        <v/>
      </c>
      <c r="F32" s="84" t="str">
        <f t="shared" si="2"/>
        <v/>
      </c>
      <c r="G32" s="54" t="str">
        <f t="shared" si="3"/>
        <v/>
      </c>
      <c r="H32" s="90"/>
      <c r="I32" s="84" t="str">
        <f t="shared" si="4"/>
        <v/>
      </c>
      <c r="J32" s="54" t="str">
        <f t="shared" si="5"/>
        <v/>
      </c>
      <c r="K32" s="126"/>
      <c r="L32" s="84" t="str">
        <f t="shared" si="0"/>
        <v/>
      </c>
      <c r="M32" s="54" t="str">
        <f t="shared" si="1"/>
        <v/>
      </c>
      <c r="N32" s="126"/>
      <c r="O32" s="84" t="str">
        <f>IF(OR(E32="a",E32="A"),E32,IF(AND('Encodage réponses Es'!$CO30="!",'Encodage réponses Es'!L30=""),"!",IF('Encodage réponses Es'!L30="","",'Encodage réponses Es'!L30)))</f>
        <v/>
      </c>
      <c r="P32" s="108" t="str">
        <f>IF(OR(E32="a",E32="A"),E32,IF(AND('Encodage réponses Es'!$CO30="!",'Encodage réponses Es'!M30=""),"!",IF('Encodage réponses Es'!M30="","",'Encodage réponses Es'!M30)))</f>
        <v/>
      </c>
      <c r="Q32" s="108" t="str">
        <f>IF(OR(E32="a",E32="A"),E32,IF(AND('Encodage réponses Es'!$CO30="!",'Encodage réponses Es'!N30=""),"!",IF('Encodage réponses Es'!N30="","",'Encodage réponses Es'!N30)))</f>
        <v/>
      </c>
      <c r="R32" s="108" t="str">
        <f>IF(OR(E32="a",E32="A"),E32,IF(AND('Encodage réponses Es'!$CO30="!",'Encodage réponses Es'!O30=""),"!",IF('Encodage réponses Es'!O30="","",'Encodage réponses Es'!O30)))</f>
        <v/>
      </c>
      <c r="S32" s="108" t="str">
        <f>IF(OR(E32="a",E32="A"),E32,IF(AND('Encodage réponses Es'!$CO30="!",'Encodage réponses Es'!R30=""),"!",IF('Encodage réponses Es'!R30="","",'Encodage réponses Es'!R30)))</f>
        <v/>
      </c>
      <c r="T32" s="108" t="str">
        <f>IF(OR(E32="a",E32="A"),E32,IF(AND('Encodage réponses Es'!$CO30="!",'Encodage réponses Es'!U30=""),"!",IF('Encodage réponses Es'!U30="","",'Encodage réponses Es'!U30)))</f>
        <v/>
      </c>
      <c r="U32" s="109" t="str">
        <f>IF(OR(E32="a",E32="A"),E32,IF(AND('Encodage réponses Es'!$CO30="!",'Encodage réponses Es'!X30=""),"!",IF('Encodage réponses Es'!X30="","",'Encodage réponses Es'!X30)))</f>
        <v/>
      </c>
      <c r="V32" s="595" t="str">
        <f t="shared" si="6"/>
        <v/>
      </c>
      <c r="W32" s="588"/>
      <c r="X32" s="84" t="str">
        <f>IF(OR(E32="a",E32="A"),E32,IF(AND('Encodage réponses Es'!$CO30="!",'Encodage réponses Es'!AE30=""),"!",IF('Encodage réponses Es'!AE30="","",'Encodage réponses Es'!AE30)))</f>
        <v/>
      </c>
      <c r="Y32" s="108" t="str">
        <f>IF(OR(E32="a",E32="A"),E32,IF(AND('Encodage réponses Es'!$CO30="!",'Encodage réponses Es'!AJ30=""),"!",IF('Encodage réponses Es'!AJ30="","",'Encodage réponses Es'!AJ30)))</f>
        <v/>
      </c>
      <c r="Z32" s="108" t="str">
        <f>IF(OR(E32="a",E32="A"),E32,IF(AND('Encodage réponses Es'!$CO30="!",'Encodage réponses Es'!AN30=""),"!",IF('Encodage réponses Es'!AN30="","",'Encodage réponses Es'!AN30)))</f>
        <v/>
      </c>
      <c r="AA32" s="108" t="str">
        <f>IF(OR(E32="a",E32="A"),E32,IF(AND('Encodage réponses Es'!$CO30="!",'Encodage réponses Es'!AS30=""),"!",IF('Encodage réponses Es'!AS30="","",'Encodage réponses Es'!AS30)))</f>
        <v/>
      </c>
      <c r="AB32" s="108" t="str">
        <f>IF(OR(E32="a",E32="A"),E32,IF(AND('Encodage réponses Es'!$CO30="!",'Encodage réponses Es'!AZ30=""),"!",IF('Encodage réponses Es'!AZ30="","",'Encodage réponses Es'!AZ30)))</f>
        <v/>
      </c>
      <c r="AC32" s="109" t="str">
        <f>IF(OR(E32="a",E32="A"),E32,IF(AND('Encodage réponses Es'!$CO30="!",'Encodage réponses Es'!BA30=""),"!",IF('Encodage réponses Es'!BA30="","",'Encodage réponses Es'!BA30)))</f>
        <v/>
      </c>
      <c r="AD32" s="573" t="str">
        <f t="shared" si="7"/>
        <v/>
      </c>
      <c r="AE32" s="588"/>
      <c r="AF32" s="97" t="str">
        <f>IF(OR(E32="a",E32="A"),E32,IF(AND('Encodage réponses Es'!$CO30="!",'Encodage réponses Es'!P30=""),"!",IF('Encodage réponses Es'!P30="","",'Encodage réponses Es'!P30)))</f>
        <v/>
      </c>
      <c r="AG32" s="83" t="str">
        <f>IF(OR(E32="a",E32="A"),E32,IF(AND('Encodage réponses Es'!$CO30="!",'Encodage réponses Es'!Q30=""),"!",IF('Encodage réponses Es'!Q30="","",'Encodage réponses Es'!Q30)))</f>
        <v/>
      </c>
      <c r="AH32" s="83" t="str">
        <f>IF(OR(E32="a",E32="A"),E32,IF(AND('Encodage réponses Es'!$CO30="!",'Encodage réponses Es'!AO30=""),"!",IF('Encodage réponses Es'!AO30="","",'Encodage réponses Es'!AO30)))</f>
        <v/>
      </c>
      <c r="AI32" s="83" t="str">
        <f>IF(OR(E32="a",E32="A"),E32,IF(AND('Encodage réponses Es'!$CO30="!",'Encodage réponses Es'!AP30=""),"!",IF('Encodage réponses Es'!AP30="","",'Encodage réponses Es'!AP30)))</f>
        <v/>
      </c>
      <c r="AJ32" s="83" t="str">
        <f>IF(OR(E32="a",E32="A"),E32,IF(AND('Encodage réponses Es'!$CO30="!",'Encodage réponses Es'!AQ30=""),"!",IF('Encodage réponses Es'!AQ30="","",'Encodage réponses Es'!AQ30)))</f>
        <v/>
      </c>
      <c r="AK32" s="95" t="str">
        <f>IF(OR(E32="a",E32="A"),E32,IF(AND('Encodage réponses Es'!$CO30="!",'Encodage réponses Es'!AR30=""),"!",IF('Encodage réponses Es'!AR30="","",'Encodage réponses Es'!AR30)))</f>
        <v/>
      </c>
      <c r="AL32" s="539" t="str">
        <f t="shared" si="8"/>
        <v/>
      </c>
      <c r="AM32" s="540"/>
      <c r="AN32" s="97" t="str">
        <f>IF(OR(E32="a",E32="A"),E32,IF(AND('Encodage réponses Es'!$CO30="!",'Encodage réponses Es'!S30=""),"!",IF('Encodage réponses Es'!S30="","",'Encodage réponses Es'!S30)))</f>
        <v/>
      </c>
      <c r="AO32" s="83" t="str">
        <f>IF(OR(E32="a",E32="A"),E32,IF(AND('Encodage réponses Es'!$CO30="!",'Encodage réponses Es'!T30=""),"!",IF('Encodage réponses Es'!T30="","",'Encodage réponses Es'!T30)))</f>
        <v/>
      </c>
      <c r="AP32" s="83" t="str">
        <f>IF(OR(E32="a",E32="A"),E32,IF(AND('Encodage réponses Es'!$CO30="!",'Encodage réponses Es'!Z30=""),"!",IF('Encodage réponses Es'!Z30="","",'Encodage réponses Es'!Z30)))</f>
        <v/>
      </c>
      <c r="AQ32" s="83" t="str">
        <f>IF(OR(E32="a",E32="A"),E32,IF(AND('Encodage réponses Es'!$CO30="!",'Encodage réponses Es'!AA30=""),"!",IF('Encodage réponses Es'!AA30="","",'Encodage réponses Es'!AA30)))</f>
        <v/>
      </c>
      <c r="AR32" s="83" t="str">
        <f>IF(OR(E32="a",E32="A"),E32,IF(AND('Encodage réponses Es'!$CO30="!",'Encodage réponses Es'!AB30=""),"!",IF('Encodage réponses Es'!AB30="","",'Encodage réponses Es'!AB30)))</f>
        <v/>
      </c>
      <c r="AS32" s="83" t="str">
        <f>IF(OR(E32="a",E32="A"),E32,IF(AND('Encodage réponses Es'!$CO30="!",'Encodage réponses Es'!AC30=""),"!",IF('Encodage réponses Es'!AC30="","",'Encodage réponses Es'!AC30)))</f>
        <v/>
      </c>
      <c r="AT32" s="83" t="str">
        <f>IF(OR(E32="a",E32="A"),E32,IF(AND('Encodage réponses Es'!$CO30="!",'Encodage réponses Es'!AD30=""),"!",IF('Encodage réponses Es'!AD30="","",'Encodage réponses Es'!AD30)))</f>
        <v/>
      </c>
      <c r="AU32" s="119" t="str">
        <f>IF(OR(E32="a",E32="A"),E32,IF(AND('Encodage réponses Es'!$CO30="!",'Encodage réponses Es'!AF30=""),"!",IF('Encodage réponses Es'!AF30="","",'Encodage réponses Es'!AF30)))</f>
        <v/>
      </c>
      <c r="AV32" s="573" t="str">
        <f t="shared" si="9"/>
        <v/>
      </c>
      <c r="AW32" s="588"/>
      <c r="AX32" s="97" t="str">
        <f>IF(OR(E32="a",E32="A"),E32,IF(AND('Encodage réponses Es'!$CO30="!",'Encodage réponses Es'!AK30=""),"!",IF('Encodage réponses Es'!AK30="","",'Encodage réponses Es'!AK30)))</f>
        <v/>
      </c>
      <c r="AY32" s="83" t="str">
        <f>IF(OR(E32="a",E32="A"),E32,IF(AND('Encodage réponses Es'!$CO30="!",'Encodage réponses Es'!AM30=""),"!",IF('Encodage réponses Es'!AM30="","",'Encodage réponses Es'!AM30)))</f>
        <v/>
      </c>
      <c r="AZ32" s="83" t="str">
        <f>IF(OR(E32="a",E32="A"),E32,IF(AND('Encodage réponses Es'!$CO30="!",'Encodage réponses Es'!AT30=""),"!",IF('Encodage réponses Es'!AT30="","",'Encodage réponses Es'!AT30)))</f>
        <v/>
      </c>
      <c r="BA32" s="83" t="str">
        <f>IF(OR(E32="a",E32="A"),E32,IF(AND('Encodage réponses Es'!$CO30="!",'Encodage réponses Es'!AU30=""),"!",IF('Encodage réponses Es'!AU30="","",'Encodage réponses Es'!AU30)))</f>
        <v/>
      </c>
      <c r="BB32" s="83" t="str">
        <f>IF(OR(E32="a",E32="A"),E32,IF(AND('Encodage réponses Es'!$CO30="!",'Encodage réponses Es'!AV30=""),"!",IF('Encodage réponses Es'!AV30="","",'Encodage réponses Es'!AV30)))</f>
        <v/>
      </c>
      <c r="BC32" s="83" t="str">
        <f>IF(OR(E32="a",E32="A"),E32,IF(AND('Encodage réponses Es'!$CO30="!",'Encodage réponses Es'!AW30=""),"!",IF('Encodage réponses Es'!AW30="","",'Encodage réponses Es'!AW30)))</f>
        <v/>
      </c>
      <c r="BD32" s="83" t="str">
        <f>IF(OR(E32="a",E32="A"),E32,IF(AND('Encodage réponses Es'!$CO30="!",'Encodage réponses Es'!AX30=""),"!",IF('Encodage réponses Es'!AX30="","",'Encodage réponses Es'!AX30)))</f>
        <v/>
      </c>
      <c r="BE32" s="83" t="str">
        <f>IF(OR(E32="a",E32="A"),E32,IF(AND('Encodage réponses Es'!$CO30="!",'Encodage réponses Es'!AY30=""),"!",IF('Encodage réponses Es'!AY30="","",'Encodage réponses Es'!AY30)))</f>
        <v/>
      </c>
      <c r="BF32" s="83" t="str">
        <f>IF(OR(E32="a",E32="A"),E32,IF(AND('Encodage réponses Es'!$CO30="!",'Encodage réponses Es'!BB30=""),"!",IF('Encodage réponses Es'!BB30="","",'Encodage réponses Es'!BB30)))</f>
        <v/>
      </c>
      <c r="BG32" s="119" t="str">
        <f>IF(OR(E32="a",E32="A"),E32,IF(AND('Encodage réponses Es'!$CO30="!",'Encodage réponses Es'!BC30=""),"!",IF('Encodage réponses Es'!BC30="","",'Encodage réponses Es'!BC30)))</f>
        <v/>
      </c>
      <c r="BH32" s="539" t="str">
        <f t="shared" si="10"/>
        <v/>
      </c>
      <c r="BI32" s="540"/>
      <c r="BJ32" s="97" t="str">
        <f>IF(OR(E32="a",E32="A"),E32,IF(AND('Encodage réponses Es'!$CO30="!",'Encodage réponses Es'!V30=""),"!",IF('Encodage réponses Es'!V30="","",'Encodage réponses Es'!V30)))</f>
        <v/>
      </c>
      <c r="BK32" s="83" t="str">
        <f>IF(OR(E32="a",E32="A"),E32,IF(AND('Encodage réponses Es'!$CO30="!",'Encodage réponses Es'!W30=""),"!",IF('Encodage réponses Es'!W30="","",'Encodage réponses Es'!W30)))</f>
        <v/>
      </c>
      <c r="BL32" s="83" t="str">
        <f>IF(OR(E32="a",E32="A"),E32,IF(AND('Encodage réponses Es'!$CO30="!",'Encodage réponses Es'!Y30=""),"!",IF('Encodage réponses Es'!Y30="","",'Encodage réponses Es'!Y30)))</f>
        <v/>
      </c>
      <c r="BM32" s="83" t="str">
        <f>IF(OR(E32="a",E32="A"),E32,IF(AND('Encodage réponses Es'!$CO30="!",'Encodage réponses Es'!AG30=""),"!",IF('Encodage réponses Es'!AG30="","",'Encodage réponses Es'!AG30)))</f>
        <v/>
      </c>
      <c r="BN32" s="83" t="str">
        <f>IF(OR(E32="a",E32="A"),E32,IF(AND('Encodage réponses Es'!$CO30="!",'Encodage réponses Es'!AH30=""),"!",IF('Encodage réponses Es'!AH30="","",'Encodage réponses Es'!AH30)))</f>
        <v/>
      </c>
      <c r="BO32" s="83" t="str">
        <f>IF(OR(E32="a",E32="A"),E32,IF(AND('Encodage réponses Es'!$CO30="!",'Encodage réponses Es'!AI30=""),"!",IF('Encodage réponses Es'!AI30="","",'Encodage réponses Es'!AI30)))</f>
        <v/>
      </c>
      <c r="BP32" s="119" t="str">
        <f>IF(OR(E32="a",E32="A"),E32,IF(AND('Encodage réponses Es'!$CO30="!",'Encodage réponses Es'!AL30=""),"!",IF('Encodage réponses Es'!AL30="","",'Encodage réponses Es'!AL30)))</f>
        <v/>
      </c>
      <c r="BQ32" s="573" t="str">
        <f t="shared" si="11"/>
        <v/>
      </c>
      <c r="BR32" s="574"/>
      <c r="BS32" s="93"/>
      <c r="BT32" s="84" t="str">
        <f>IF(OR(E32="a",E32="A"),E32,IF(AND('Encodage réponses Es'!$CO30="!",'Encodage réponses Es'!BD30=""),"!",IF('Encodage réponses Es'!BD30="","",'Encodage réponses Es'!BD30)))</f>
        <v/>
      </c>
      <c r="BU32" s="108" t="str">
        <f>IF(OR(E32="a",E32="A"),E32,IF(AND('Encodage réponses Es'!$CO30="!",'Encodage réponses Es'!BE30=""),"!",IF('Encodage réponses Es'!BE30="","",'Encodage réponses Es'!BE30)))</f>
        <v/>
      </c>
      <c r="BV32" s="109" t="str">
        <f>IF(OR(E32="a",E32="A"),E32,IF(AND('Encodage réponses Es'!$CO30="!",'Encodage réponses Es'!BF30=""),"!",IF('Encodage réponses Es'!BF30="","",'Encodage réponses Es'!BF30)))</f>
        <v/>
      </c>
      <c r="BW32" s="539" t="str">
        <f t="shared" si="12"/>
        <v/>
      </c>
      <c r="BX32" s="540"/>
      <c r="BY32" s="97" t="str">
        <f>IF(OR(E32="a",E32="A"),E32,IF(AND('Encodage réponses Es'!$CO30="!",'Encodage réponses Es'!BN30=""),"!",IF('Encodage réponses Es'!BN30="","",'Encodage réponses Es'!BN30)))</f>
        <v/>
      </c>
      <c r="BZ32" s="119" t="str">
        <f>IF(OR(E32="a",E32="A"),E32,IF(AND('Encodage réponses Es'!$CO30="!",'Encodage réponses Es'!BP30=""),"!",IF('Encodage réponses Es'!BP30="","",'Encodage réponses Es'!BP30)))</f>
        <v/>
      </c>
      <c r="CA32" s="573" t="str">
        <f t="shared" si="13"/>
        <v/>
      </c>
      <c r="CB32" s="574"/>
      <c r="CC32" s="185" t="str">
        <f>IF(OR(E32="a",E32="A"),E32,IF(AND('Encodage réponses Es'!$CO30="!",'Encodage réponses Es'!BO30=""),"!",IF('Encodage réponses Es'!BO30="","",'Encodage réponses Es'!BO30)))</f>
        <v/>
      </c>
      <c r="CD32" s="83" t="str">
        <f>IF(OR(E32="a",E32="A"),E32,IF(AND('Encodage réponses Es'!$CO30="!",'Encodage réponses Es'!BV30=""),"!",IF('Encodage réponses Es'!BV30="","",'Encodage réponses Es'!BV30)))</f>
        <v/>
      </c>
      <c r="CE32" s="83" t="str">
        <f>IF(OR(E32="a",E32="A"),E32,IF(AND('Encodage réponses Es'!$CO30="!",'Encodage réponses Es'!CE30=""),"!",IF('Encodage réponses Es'!CE30="","",'Encodage réponses Es'!CE30)))</f>
        <v/>
      </c>
      <c r="CF32" s="83" t="str">
        <f>IF(OR(E32="a",E32="A"),E32,IF(AND('Encodage réponses Es'!$CO30="!",'Encodage réponses Es'!CF30=""),"!",IF('Encodage réponses Es'!CF30="","",'Encodage réponses Es'!CF30)))</f>
        <v/>
      </c>
      <c r="CG32" s="83" t="str">
        <f>IF(OR(E32="a",E32="A"),E32,IF(AND('Encodage réponses Es'!$CO30="!",'Encodage réponses Es'!CG30=""),"!",IF('Encodage réponses Es'!CG30="","",'Encodage réponses Es'!CG30)))</f>
        <v/>
      </c>
      <c r="CH32" s="83" t="str">
        <f>IF(OR(E32="a",E32="A"),E32,IF(AND('Encodage réponses Es'!$CO30="!",'Encodage réponses Es'!CH30=""),"!",IF('Encodage réponses Es'!CH30="","",'Encodage réponses Es'!CH30)))</f>
        <v/>
      </c>
      <c r="CI32" s="83" t="str">
        <f>IF(OR(E32="a",E32="A"),E32,IF(AND('Encodage réponses Es'!$CO30="!",'Encodage réponses Es'!CI30=""),"!",IF('Encodage réponses Es'!CI30="","",'Encodage réponses Es'!CI30)))</f>
        <v/>
      </c>
      <c r="CJ32" s="119" t="str">
        <f>IF(OR(E32="a",E32="A"),E32,IF(AND('Encodage réponses Es'!$CO30="!",'Encodage réponses Es'!CJ30=""),"!",IF('Encodage réponses Es'!CJ30="","",'Encodage réponses Es'!CJ30)))</f>
        <v/>
      </c>
      <c r="CK32" s="539" t="str">
        <f t="shared" si="14"/>
        <v/>
      </c>
      <c r="CL32" s="540"/>
      <c r="CM32" s="97" t="str">
        <f>IF(OR(E32="a",E32="A"),E32,IF(AND('Encodage réponses Es'!$CO30="!",'Encodage réponses Es'!BQ30=""),"!",IF('Encodage réponses Es'!BQ30="","",'Encodage réponses Es'!BQ30)))</f>
        <v/>
      </c>
      <c r="CN32" s="83" t="str">
        <f>IF(OR(E32="a",E32="A"),E32,IF(AND('Encodage réponses Es'!$CO30="!",'Encodage réponses Es'!BR30=""),"!",IF('Encodage réponses Es'!BR30="","",'Encodage réponses Es'!BR30)))</f>
        <v/>
      </c>
      <c r="CO32" s="83" t="str">
        <f>IF(OR(E32="a",E32="A"),E32,IF(AND('Encodage réponses Es'!$CO30="!",'Encodage réponses Es'!BS30=""),"!",IF('Encodage réponses Es'!BS30="","",'Encodage réponses Es'!BS30)))</f>
        <v/>
      </c>
      <c r="CP32" s="83" t="str">
        <f>IF(OR(E32="a",E32="A"),E32,IF(AND('Encodage réponses Es'!$CO30="!",'Encodage réponses Es'!BT30=""),"!",IF('Encodage réponses Es'!BT30="","",'Encodage réponses Es'!BT30)))</f>
        <v/>
      </c>
      <c r="CQ32" s="83" t="str">
        <f>IF(OR(E32="a",E32="A"),E32,IF(AND('Encodage réponses Es'!$CO30="!",'Encodage réponses Es'!BU30=""),"!",IF('Encodage réponses Es'!BU30="","",'Encodage réponses Es'!BU30)))</f>
        <v/>
      </c>
      <c r="CR32" s="83" t="str">
        <f>IF(OR(E32="a",E32="A"),E32,IF(AND('Encodage réponses Es'!$CO30="!",'Encodage réponses Es'!BW30=""),"!",IF('Encodage réponses Es'!BW30="","",'Encodage réponses Es'!BW30)))</f>
        <v/>
      </c>
      <c r="CS32" s="119" t="str">
        <f>IF(OR(E32="a",E32="A"),E32,IF(AND('Encodage réponses Es'!$CO30="!",'Encodage réponses Es'!BX30=""),"!",IF('Encodage réponses Es'!BX30="","",'Encodage réponses Es'!BX30)))</f>
        <v/>
      </c>
      <c r="CT32" s="539" t="str">
        <f t="shared" si="15"/>
        <v/>
      </c>
      <c r="CU32" s="540"/>
      <c r="CV32" s="97" t="str">
        <f>IF(OR(AG32="a",AG32="A"),AG32,IF(AND('Encodage réponses Es'!$CO30="!",'Encodage réponses Es'!BI30=""),"!",IF('Encodage réponses Es'!BI30="","",'Encodage réponses Es'!BI30)))</f>
        <v/>
      </c>
      <c r="CW32" s="83" t="str">
        <f>IF(OR(E32="a",E32="A"),E32,IF(AND('Encodage réponses Es'!$CO30="!",'Encodage réponses Es'!BJ30=""),"!",IF('Encodage réponses Es'!BJ30="","",'Encodage réponses Es'!BJ30)))</f>
        <v/>
      </c>
      <c r="CX32" s="83" t="str">
        <f>IF(OR(E32="a",E32="A"),E32,IF(AND('Encodage réponses Es'!$CO30="!",'Encodage réponses Es'!BK30=""),"!",IF('Encodage réponses Es'!BK30="","",'Encodage réponses Es'!BK30)))</f>
        <v/>
      </c>
      <c r="CY32" s="83" t="str">
        <f>IF(OR(E32="a",E32="A"),E32,IF(AND('Encodage réponses Es'!$CO30="!",'Encodage réponses Es'!BL30=""),"!",IF('Encodage réponses Es'!BL30="","",'Encodage réponses Es'!BL30)))</f>
        <v/>
      </c>
      <c r="CZ32" s="83" t="str">
        <f>IF(OR(E32="a",E32="A"),E32,IF(AND('Encodage réponses Es'!$CO30="!",'Encodage réponses Es'!BM30=""),"!",IF('Encodage réponses Es'!BM30="","",'Encodage réponses Es'!BM30)))</f>
        <v/>
      </c>
      <c r="DA32" s="83" t="str">
        <f>IF(OR(E32="a",E32="A"),E32,IF(AND('Encodage réponses Es'!$CO30="!",'Encodage réponses Es'!BY30=""),"!",IF('Encodage réponses Es'!BY30="","",'Encodage réponses Es'!BY30)))</f>
        <v/>
      </c>
      <c r="DB32" s="83" t="str">
        <f>IF(OR(E32="a",E32="A"),E32,IF(AND('Encodage réponses Es'!$CO30="!",'Encodage réponses Es'!BZ30=""),"!",IF('Encodage réponses Es'!BZ30="","",'Encodage réponses Es'!BZ30)))</f>
        <v/>
      </c>
      <c r="DC32" s="83" t="str">
        <f>IF(OR(E32="a",E32="A"),E32,IF(AND('Encodage réponses Es'!$CO30="!",'Encodage réponses Es'!CA30=""),"!",IF('Encodage réponses Es'!CA30="","",'Encodage réponses Es'!CA30)))</f>
        <v/>
      </c>
      <c r="DD32" s="83" t="str">
        <f>IF(OR(E32="a",E32="A"),E32,IF(AND('Encodage réponses Es'!$CO30="!",'Encodage réponses Es'!CB30=""),"!",IF('Encodage réponses Es'!CB30="","",'Encodage réponses Es'!CB30)))</f>
        <v/>
      </c>
      <c r="DE32" s="83" t="str">
        <f>IF(OR(E32="a",E32="A"),E32,IF(AND('Encodage réponses Es'!$CO30="!",'Encodage réponses Es'!CC30=""),"!",IF('Encodage réponses Es'!CC30="","",'Encodage réponses Es'!CC30)))</f>
        <v/>
      </c>
      <c r="DF32" s="83" t="str">
        <f>IF(OR(E32="a",E32="A"),E32,IF(AND('Encodage réponses Es'!$CO30="!",'Encodage réponses Es'!CK30=""),"!",IF('Encodage réponses Es'!CK30="","",'Encodage réponses Es'!CK30)))</f>
        <v/>
      </c>
      <c r="DG32" s="83" t="str">
        <f>IF(OR(E32="a",E32="A"),E32,IF(AND('Encodage réponses Es'!$CO30="!",'Encodage réponses Es'!CL30=""),"!",IF('Encodage réponses Es'!CL30="","",'Encodage réponses Es'!CL30)))</f>
        <v/>
      </c>
      <c r="DH32" s="83" t="str">
        <f>IF(OR(E32="a",E32="A"),E32,IF(AND('Encodage réponses Es'!$CO30="!",'Encodage réponses Es'!CM30=""),"!",IF('Encodage réponses Es'!CM30="","",'Encodage réponses Es'!CM30)))</f>
        <v/>
      </c>
      <c r="DI32" s="119" t="str">
        <f>IF(OR(E32="a",E32="A"),E32,IF(AND('Encodage réponses Es'!$CO30="!",'Encodage réponses Es'!CN30=""),"!",IF('Encodage réponses Es'!CN30="","",'Encodage réponses Es'!CN30)))</f>
        <v/>
      </c>
      <c r="DJ32" s="539" t="str">
        <f t="shared" si="16"/>
        <v/>
      </c>
      <c r="DK32" s="540"/>
      <c r="DL32" s="97" t="str">
        <f>IF(OR(E32="a",E32="A"),E32,IF(AND('Encodage réponses Es'!$CO30="!",'Encodage réponses Es'!BG30=""),"!",IF('Encodage réponses Es'!BG30="","",'Encodage réponses Es'!BG30)))</f>
        <v/>
      </c>
      <c r="DM32" s="119" t="str">
        <f>IF(OR(E32="a",E32="A"),E32,IF(AND('Encodage réponses Es'!$CO30="!",'Encodage réponses Es'!BH30=""),"!",IF('Encodage réponses Es'!BH30="","",'Encodage réponses Es'!BH30)))</f>
        <v/>
      </c>
      <c r="DN32" s="539" t="str">
        <f t="shared" si="17"/>
        <v/>
      </c>
      <c r="DO32" s="540"/>
      <c r="DP32" s="381" t="str">
        <f>IF(OR(E32="a",E32="A"),E32,IF(AND('Encodage réponses Es'!$CO30="!",'Encodage réponses Es'!CD30=""),"!",IF('Encodage réponses Es'!CD30="","",'Encodage réponses Es'!CD30)))</f>
        <v/>
      </c>
      <c r="DQ32" s="539" t="str">
        <f t="shared" si="18"/>
        <v/>
      </c>
      <c r="DR32" s="540"/>
    </row>
    <row r="33" spans="1:122" ht="11.25" customHeight="1" x14ac:dyDescent="0.25">
      <c r="A33" s="516"/>
      <c r="B33" s="517"/>
      <c r="C33" s="11">
        <v>29</v>
      </c>
      <c r="D33" s="11" t="str">
        <f>IF('Encodage réponses Es'!F31=0,"",'Encodage réponses Es'!F31)</f>
        <v/>
      </c>
      <c r="E33" s="57" t="str">
        <f>IF('Encodage réponses Es'!J31="","",'Encodage réponses Es'!J31)</f>
        <v/>
      </c>
      <c r="F33" s="84" t="str">
        <f t="shared" si="2"/>
        <v/>
      </c>
      <c r="G33" s="54" t="str">
        <f t="shared" si="3"/>
        <v/>
      </c>
      <c r="H33" s="90"/>
      <c r="I33" s="84" t="str">
        <f t="shared" si="4"/>
        <v/>
      </c>
      <c r="J33" s="54" t="str">
        <f t="shared" si="5"/>
        <v/>
      </c>
      <c r="K33" s="126"/>
      <c r="L33" s="84" t="str">
        <f t="shared" si="0"/>
        <v/>
      </c>
      <c r="M33" s="54" t="str">
        <f t="shared" si="1"/>
        <v/>
      </c>
      <c r="N33" s="126"/>
      <c r="O33" s="84" t="str">
        <f>IF(OR(E33="a",E33="A"),E33,IF(AND('Encodage réponses Es'!$CO31="!",'Encodage réponses Es'!L31=""),"!",IF('Encodage réponses Es'!L31="","",'Encodage réponses Es'!L31)))</f>
        <v/>
      </c>
      <c r="P33" s="108" t="str">
        <f>IF(OR(E33="a",E33="A"),E33,IF(AND('Encodage réponses Es'!$CO31="!",'Encodage réponses Es'!M31=""),"!",IF('Encodage réponses Es'!M31="","",'Encodage réponses Es'!M31)))</f>
        <v/>
      </c>
      <c r="Q33" s="108" t="str">
        <f>IF(OR(E33="a",E33="A"),E33,IF(AND('Encodage réponses Es'!$CO31="!",'Encodage réponses Es'!N31=""),"!",IF('Encodage réponses Es'!N31="","",'Encodage réponses Es'!N31)))</f>
        <v/>
      </c>
      <c r="R33" s="108" t="str">
        <f>IF(OR(E33="a",E33="A"),E33,IF(AND('Encodage réponses Es'!$CO31="!",'Encodage réponses Es'!O31=""),"!",IF('Encodage réponses Es'!O31="","",'Encodage réponses Es'!O31)))</f>
        <v/>
      </c>
      <c r="S33" s="108" t="str">
        <f>IF(OR(E33="a",E33="A"),E33,IF(AND('Encodage réponses Es'!$CO31="!",'Encodage réponses Es'!R31=""),"!",IF('Encodage réponses Es'!R31="","",'Encodage réponses Es'!R31)))</f>
        <v/>
      </c>
      <c r="T33" s="108" t="str">
        <f>IF(OR(E33="a",E33="A"),E33,IF(AND('Encodage réponses Es'!$CO31="!",'Encodage réponses Es'!U31=""),"!",IF('Encodage réponses Es'!U31="","",'Encodage réponses Es'!U31)))</f>
        <v/>
      </c>
      <c r="U33" s="109" t="str">
        <f>IF(OR(E33="a",E33="A"),E33,IF(AND('Encodage réponses Es'!$CO31="!",'Encodage réponses Es'!X31=""),"!",IF('Encodage réponses Es'!X31="","",'Encodage réponses Es'!X31)))</f>
        <v/>
      </c>
      <c r="V33" s="595" t="str">
        <f t="shared" si="6"/>
        <v/>
      </c>
      <c r="W33" s="588"/>
      <c r="X33" s="84" t="str">
        <f>IF(OR(E33="a",E33="A"),E33,IF(AND('Encodage réponses Es'!$CO31="!",'Encodage réponses Es'!AE31=""),"!",IF('Encodage réponses Es'!AE31="","",'Encodage réponses Es'!AE31)))</f>
        <v/>
      </c>
      <c r="Y33" s="108" t="str">
        <f>IF(OR(E33="a",E33="A"),E33,IF(AND('Encodage réponses Es'!$CO31="!",'Encodage réponses Es'!AJ31=""),"!",IF('Encodage réponses Es'!AJ31="","",'Encodage réponses Es'!AJ31)))</f>
        <v/>
      </c>
      <c r="Z33" s="108" t="str">
        <f>IF(OR(E33="a",E33="A"),E33,IF(AND('Encodage réponses Es'!$CO31="!",'Encodage réponses Es'!AN31=""),"!",IF('Encodage réponses Es'!AN31="","",'Encodage réponses Es'!AN31)))</f>
        <v/>
      </c>
      <c r="AA33" s="108" t="str">
        <f>IF(OR(E33="a",E33="A"),E33,IF(AND('Encodage réponses Es'!$CO31="!",'Encodage réponses Es'!AS31=""),"!",IF('Encodage réponses Es'!AS31="","",'Encodage réponses Es'!AS31)))</f>
        <v/>
      </c>
      <c r="AB33" s="108" t="str">
        <f>IF(OR(E33="a",E33="A"),E33,IF(AND('Encodage réponses Es'!$CO31="!",'Encodage réponses Es'!AZ31=""),"!",IF('Encodage réponses Es'!AZ31="","",'Encodage réponses Es'!AZ31)))</f>
        <v/>
      </c>
      <c r="AC33" s="109" t="str">
        <f>IF(OR(E33="a",E33="A"),E33,IF(AND('Encodage réponses Es'!$CO31="!",'Encodage réponses Es'!BA31=""),"!",IF('Encodage réponses Es'!BA31="","",'Encodage réponses Es'!BA31)))</f>
        <v/>
      </c>
      <c r="AD33" s="573" t="str">
        <f t="shared" si="7"/>
        <v/>
      </c>
      <c r="AE33" s="588"/>
      <c r="AF33" s="97" t="str">
        <f>IF(OR(E33="a",E33="A"),E33,IF(AND('Encodage réponses Es'!$CO31="!",'Encodage réponses Es'!P31=""),"!",IF('Encodage réponses Es'!P31="","",'Encodage réponses Es'!P31)))</f>
        <v/>
      </c>
      <c r="AG33" s="83" t="str">
        <f>IF(OR(E33="a",E33="A"),E33,IF(AND('Encodage réponses Es'!$CO31="!",'Encodage réponses Es'!Q31=""),"!",IF('Encodage réponses Es'!Q31="","",'Encodage réponses Es'!Q31)))</f>
        <v/>
      </c>
      <c r="AH33" s="83" t="str">
        <f>IF(OR(E33="a",E33="A"),E33,IF(AND('Encodage réponses Es'!$CO31="!",'Encodage réponses Es'!AO31=""),"!",IF('Encodage réponses Es'!AO31="","",'Encodage réponses Es'!AO31)))</f>
        <v/>
      </c>
      <c r="AI33" s="83" t="str">
        <f>IF(OR(E33="a",E33="A"),E33,IF(AND('Encodage réponses Es'!$CO31="!",'Encodage réponses Es'!AP31=""),"!",IF('Encodage réponses Es'!AP31="","",'Encodage réponses Es'!AP31)))</f>
        <v/>
      </c>
      <c r="AJ33" s="83" t="str">
        <f>IF(OR(E33="a",E33="A"),E33,IF(AND('Encodage réponses Es'!$CO31="!",'Encodage réponses Es'!AQ31=""),"!",IF('Encodage réponses Es'!AQ31="","",'Encodage réponses Es'!AQ31)))</f>
        <v/>
      </c>
      <c r="AK33" s="95" t="str">
        <f>IF(OR(E33="a",E33="A"),E33,IF(AND('Encodage réponses Es'!$CO31="!",'Encodage réponses Es'!AR31=""),"!",IF('Encodage réponses Es'!AR31="","",'Encodage réponses Es'!AR31)))</f>
        <v/>
      </c>
      <c r="AL33" s="539" t="str">
        <f t="shared" si="8"/>
        <v/>
      </c>
      <c r="AM33" s="540"/>
      <c r="AN33" s="97" t="str">
        <f>IF(OR(E33="a",E33="A"),E33,IF(AND('Encodage réponses Es'!$CO31="!",'Encodage réponses Es'!S31=""),"!",IF('Encodage réponses Es'!S31="","",'Encodage réponses Es'!S31)))</f>
        <v/>
      </c>
      <c r="AO33" s="83" t="str">
        <f>IF(OR(E33="a",E33="A"),E33,IF(AND('Encodage réponses Es'!$CO31="!",'Encodage réponses Es'!T31=""),"!",IF('Encodage réponses Es'!T31="","",'Encodage réponses Es'!T31)))</f>
        <v/>
      </c>
      <c r="AP33" s="83" t="str">
        <f>IF(OR(E33="a",E33="A"),E33,IF(AND('Encodage réponses Es'!$CO31="!",'Encodage réponses Es'!Z31=""),"!",IF('Encodage réponses Es'!Z31="","",'Encodage réponses Es'!Z31)))</f>
        <v/>
      </c>
      <c r="AQ33" s="83" t="str">
        <f>IF(OR(E33="a",E33="A"),E33,IF(AND('Encodage réponses Es'!$CO31="!",'Encodage réponses Es'!AA31=""),"!",IF('Encodage réponses Es'!AA31="","",'Encodage réponses Es'!AA31)))</f>
        <v/>
      </c>
      <c r="AR33" s="83" t="str">
        <f>IF(OR(E33="a",E33="A"),E33,IF(AND('Encodage réponses Es'!$CO31="!",'Encodage réponses Es'!AB31=""),"!",IF('Encodage réponses Es'!AB31="","",'Encodage réponses Es'!AB31)))</f>
        <v/>
      </c>
      <c r="AS33" s="83" t="str">
        <f>IF(OR(E33="a",E33="A"),E33,IF(AND('Encodage réponses Es'!$CO31="!",'Encodage réponses Es'!AC31=""),"!",IF('Encodage réponses Es'!AC31="","",'Encodage réponses Es'!AC31)))</f>
        <v/>
      </c>
      <c r="AT33" s="83" t="str">
        <f>IF(OR(E33="a",E33="A"),E33,IF(AND('Encodage réponses Es'!$CO31="!",'Encodage réponses Es'!AD31=""),"!",IF('Encodage réponses Es'!AD31="","",'Encodage réponses Es'!AD31)))</f>
        <v/>
      </c>
      <c r="AU33" s="119" t="str">
        <f>IF(OR(E33="a",E33="A"),E33,IF(AND('Encodage réponses Es'!$CO31="!",'Encodage réponses Es'!AF31=""),"!",IF('Encodage réponses Es'!AF31="","",'Encodage réponses Es'!AF31)))</f>
        <v/>
      </c>
      <c r="AV33" s="573" t="str">
        <f t="shared" si="9"/>
        <v/>
      </c>
      <c r="AW33" s="588"/>
      <c r="AX33" s="97" t="str">
        <f>IF(OR(E33="a",E33="A"),E33,IF(AND('Encodage réponses Es'!$CO31="!",'Encodage réponses Es'!AK31=""),"!",IF('Encodage réponses Es'!AK31="","",'Encodage réponses Es'!AK31)))</f>
        <v/>
      </c>
      <c r="AY33" s="83" t="str">
        <f>IF(OR(E33="a",E33="A"),E33,IF(AND('Encodage réponses Es'!$CO31="!",'Encodage réponses Es'!AM31=""),"!",IF('Encodage réponses Es'!AM31="","",'Encodage réponses Es'!AM31)))</f>
        <v/>
      </c>
      <c r="AZ33" s="83" t="str">
        <f>IF(OR(E33="a",E33="A"),E33,IF(AND('Encodage réponses Es'!$CO31="!",'Encodage réponses Es'!AT31=""),"!",IF('Encodage réponses Es'!AT31="","",'Encodage réponses Es'!AT31)))</f>
        <v/>
      </c>
      <c r="BA33" s="83" t="str">
        <f>IF(OR(E33="a",E33="A"),E33,IF(AND('Encodage réponses Es'!$CO31="!",'Encodage réponses Es'!AU31=""),"!",IF('Encodage réponses Es'!AU31="","",'Encodage réponses Es'!AU31)))</f>
        <v/>
      </c>
      <c r="BB33" s="83" t="str">
        <f>IF(OR(E33="a",E33="A"),E33,IF(AND('Encodage réponses Es'!$CO31="!",'Encodage réponses Es'!AV31=""),"!",IF('Encodage réponses Es'!AV31="","",'Encodage réponses Es'!AV31)))</f>
        <v/>
      </c>
      <c r="BC33" s="83" t="str">
        <f>IF(OR(E33="a",E33="A"),E33,IF(AND('Encodage réponses Es'!$CO31="!",'Encodage réponses Es'!AW31=""),"!",IF('Encodage réponses Es'!AW31="","",'Encodage réponses Es'!AW31)))</f>
        <v/>
      </c>
      <c r="BD33" s="83" t="str">
        <f>IF(OR(E33="a",E33="A"),E33,IF(AND('Encodage réponses Es'!$CO31="!",'Encodage réponses Es'!AX31=""),"!",IF('Encodage réponses Es'!AX31="","",'Encodage réponses Es'!AX31)))</f>
        <v/>
      </c>
      <c r="BE33" s="83" t="str">
        <f>IF(OR(E33="a",E33="A"),E33,IF(AND('Encodage réponses Es'!$CO31="!",'Encodage réponses Es'!AY31=""),"!",IF('Encodage réponses Es'!AY31="","",'Encodage réponses Es'!AY31)))</f>
        <v/>
      </c>
      <c r="BF33" s="83" t="str">
        <f>IF(OR(E33="a",E33="A"),E33,IF(AND('Encodage réponses Es'!$CO31="!",'Encodage réponses Es'!BB31=""),"!",IF('Encodage réponses Es'!BB31="","",'Encodage réponses Es'!BB31)))</f>
        <v/>
      </c>
      <c r="BG33" s="119" t="str">
        <f>IF(OR(E33="a",E33="A"),E33,IF(AND('Encodage réponses Es'!$CO31="!",'Encodage réponses Es'!BC31=""),"!",IF('Encodage réponses Es'!BC31="","",'Encodage réponses Es'!BC31)))</f>
        <v/>
      </c>
      <c r="BH33" s="539" t="str">
        <f t="shared" si="10"/>
        <v/>
      </c>
      <c r="BI33" s="540"/>
      <c r="BJ33" s="97" t="str">
        <f>IF(OR(E33="a",E33="A"),E33,IF(AND('Encodage réponses Es'!$CO31="!",'Encodage réponses Es'!V31=""),"!",IF('Encodage réponses Es'!V31="","",'Encodage réponses Es'!V31)))</f>
        <v/>
      </c>
      <c r="BK33" s="83" t="str">
        <f>IF(OR(E33="a",E33="A"),E33,IF(AND('Encodage réponses Es'!$CO31="!",'Encodage réponses Es'!W31=""),"!",IF('Encodage réponses Es'!W31="","",'Encodage réponses Es'!W31)))</f>
        <v/>
      </c>
      <c r="BL33" s="83" t="str">
        <f>IF(OR(E33="a",E33="A"),E33,IF(AND('Encodage réponses Es'!$CO31="!",'Encodage réponses Es'!Y31=""),"!",IF('Encodage réponses Es'!Y31="","",'Encodage réponses Es'!Y31)))</f>
        <v/>
      </c>
      <c r="BM33" s="83" t="str">
        <f>IF(OR(E33="a",E33="A"),E33,IF(AND('Encodage réponses Es'!$CO31="!",'Encodage réponses Es'!AG31=""),"!",IF('Encodage réponses Es'!AG31="","",'Encodage réponses Es'!AG31)))</f>
        <v/>
      </c>
      <c r="BN33" s="83" t="str">
        <f>IF(OR(E33="a",E33="A"),E33,IF(AND('Encodage réponses Es'!$CO31="!",'Encodage réponses Es'!AH31=""),"!",IF('Encodage réponses Es'!AH31="","",'Encodage réponses Es'!AH31)))</f>
        <v/>
      </c>
      <c r="BO33" s="83" t="str">
        <f>IF(OR(E33="a",E33="A"),E33,IF(AND('Encodage réponses Es'!$CO31="!",'Encodage réponses Es'!AI31=""),"!",IF('Encodage réponses Es'!AI31="","",'Encodage réponses Es'!AI31)))</f>
        <v/>
      </c>
      <c r="BP33" s="119" t="str">
        <f>IF(OR(E33="a",E33="A"),E33,IF(AND('Encodage réponses Es'!$CO31="!",'Encodage réponses Es'!AL31=""),"!",IF('Encodage réponses Es'!AL31="","",'Encodage réponses Es'!AL31)))</f>
        <v/>
      </c>
      <c r="BQ33" s="573" t="str">
        <f t="shared" si="11"/>
        <v/>
      </c>
      <c r="BR33" s="574"/>
      <c r="BS33" s="93"/>
      <c r="BT33" s="84" t="str">
        <f>IF(OR(E33="a",E33="A"),E33,IF(AND('Encodage réponses Es'!$CO31="!",'Encodage réponses Es'!BD31=""),"!",IF('Encodage réponses Es'!BD31="","",'Encodage réponses Es'!BD31)))</f>
        <v/>
      </c>
      <c r="BU33" s="108" t="str">
        <f>IF(OR(E33="a",E33="A"),E33,IF(AND('Encodage réponses Es'!$CO31="!",'Encodage réponses Es'!BE31=""),"!",IF('Encodage réponses Es'!BE31="","",'Encodage réponses Es'!BE31)))</f>
        <v/>
      </c>
      <c r="BV33" s="109" t="str">
        <f>IF(OR(E33="a",E33="A"),E33,IF(AND('Encodage réponses Es'!$CO31="!",'Encodage réponses Es'!BF31=""),"!",IF('Encodage réponses Es'!BF31="","",'Encodage réponses Es'!BF31)))</f>
        <v/>
      </c>
      <c r="BW33" s="539" t="str">
        <f t="shared" si="12"/>
        <v/>
      </c>
      <c r="BX33" s="540"/>
      <c r="BY33" s="97" t="str">
        <f>IF(OR(E33="a",E33="A"),E33,IF(AND('Encodage réponses Es'!$CO31="!",'Encodage réponses Es'!BN31=""),"!",IF('Encodage réponses Es'!BN31="","",'Encodage réponses Es'!BN31)))</f>
        <v/>
      </c>
      <c r="BZ33" s="119" t="str">
        <f>IF(OR(E33="a",E33="A"),E33,IF(AND('Encodage réponses Es'!$CO31="!",'Encodage réponses Es'!BP31=""),"!",IF('Encodage réponses Es'!BP31="","",'Encodage réponses Es'!BP31)))</f>
        <v/>
      </c>
      <c r="CA33" s="573" t="str">
        <f t="shared" si="13"/>
        <v/>
      </c>
      <c r="CB33" s="574"/>
      <c r="CC33" s="185" t="str">
        <f>IF(OR(E33="a",E33="A"),E33,IF(AND('Encodage réponses Es'!$CO31="!",'Encodage réponses Es'!BO31=""),"!",IF('Encodage réponses Es'!BO31="","",'Encodage réponses Es'!BO31)))</f>
        <v/>
      </c>
      <c r="CD33" s="83" t="str">
        <f>IF(OR(E33="a",E33="A"),E33,IF(AND('Encodage réponses Es'!$CO31="!",'Encodage réponses Es'!BV31=""),"!",IF('Encodage réponses Es'!BV31="","",'Encodage réponses Es'!BV31)))</f>
        <v/>
      </c>
      <c r="CE33" s="83" t="str">
        <f>IF(OR(E33="a",E33="A"),E33,IF(AND('Encodage réponses Es'!$CO31="!",'Encodage réponses Es'!CE31=""),"!",IF('Encodage réponses Es'!CE31="","",'Encodage réponses Es'!CE31)))</f>
        <v/>
      </c>
      <c r="CF33" s="83" t="str">
        <f>IF(OR(E33="a",E33="A"),E33,IF(AND('Encodage réponses Es'!$CO31="!",'Encodage réponses Es'!CF31=""),"!",IF('Encodage réponses Es'!CF31="","",'Encodage réponses Es'!CF31)))</f>
        <v/>
      </c>
      <c r="CG33" s="83" t="str">
        <f>IF(OR(E33="a",E33="A"),E33,IF(AND('Encodage réponses Es'!$CO31="!",'Encodage réponses Es'!CG31=""),"!",IF('Encodage réponses Es'!CG31="","",'Encodage réponses Es'!CG31)))</f>
        <v/>
      </c>
      <c r="CH33" s="83" t="str">
        <f>IF(OR(E33="a",E33="A"),E33,IF(AND('Encodage réponses Es'!$CO31="!",'Encodage réponses Es'!CH31=""),"!",IF('Encodage réponses Es'!CH31="","",'Encodage réponses Es'!CH31)))</f>
        <v/>
      </c>
      <c r="CI33" s="83" t="str">
        <f>IF(OR(E33="a",E33="A"),E33,IF(AND('Encodage réponses Es'!$CO31="!",'Encodage réponses Es'!CI31=""),"!",IF('Encodage réponses Es'!CI31="","",'Encodage réponses Es'!CI31)))</f>
        <v/>
      </c>
      <c r="CJ33" s="119" t="str">
        <f>IF(OR(E33="a",E33="A"),E33,IF(AND('Encodage réponses Es'!$CO31="!",'Encodage réponses Es'!CJ31=""),"!",IF('Encodage réponses Es'!CJ31="","",'Encodage réponses Es'!CJ31)))</f>
        <v/>
      </c>
      <c r="CK33" s="539" t="str">
        <f t="shared" si="14"/>
        <v/>
      </c>
      <c r="CL33" s="540"/>
      <c r="CM33" s="97" t="str">
        <f>IF(OR(E33="a",E33="A"),E33,IF(AND('Encodage réponses Es'!$CO31="!",'Encodage réponses Es'!BQ31=""),"!",IF('Encodage réponses Es'!BQ31="","",'Encodage réponses Es'!BQ31)))</f>
        <v/>
      </c>
      <c r="CN33" s="83" t="str">
        <f>IF(OR(E33="a",E33="A"),E33,IF(AND('Encodage réponses Es'!$CO31="!",'Encodage réponses Es'!BR31=""),"!",IF('Encodage réponses Es'!BR31="","",'Encodage réponses Es'!BR31)))</f>
        <v/>
      </c>
      <c r="CO33" s="83" t="str">
        <f>IF(OR(E33="a",E33="A"),E33,IF(AND('Encodage réponses Es'!$CO31="!",'Encodage réponses Es'!BS31=""),"!",IF('Encodage réponses Es'!BS31="","",'Encodage réponses Es'!BS31)))</f>
        <v/>
      </c>
      <c r="CP33" s="83" t="str">
        <f>IF(OR(E33="a",E33="A"),E33,IF(AND('Encodage réponses Es'!$CO31="!",'Encodage réponses Es'!BT31=""),"!",IF('Encodage réponses Es'!BT31="","",'Encodage réponses Es'!BT31)))</f>
        <v/>
      </c>
      <c r="CQ33" s="83" t="str">
        <f>IF(OR(E33="a",E33="A"),E33,IF(AND('Encodage réponses Es'!$CO31="!",'Encodage réponses Es'!BU31=""),"!",IF('Encodage réponses Es'!BU31="","",'Encodage réponses Es'!BU31)))</f>
        <v/>
      </c>
      <c r="CR33" s="83" t="str">
        <f>IF(OR(E33="a",E33="A"),E33,IF(AND('Encodage réponses Es'!$CO31="!",'Encodage réponses Es'!BW31=""),"!",IF('Encodage réponses Es'!BW31="","",'Encodage réponses Es'!BW31)))</f>
        <v/>
      </c>
      <c r="CS33" s="119" t="str">
        <f>IF(OR(E33="a",E33="A"),E33,IF(AND('Encodage réponses Es'!$CO31="!",'Encodage réponses Es'!BX31=""),"!",IF('Encodage réponses Es'!BX31="","",'Encodage réponses Es'!BX31)))</f>
        <v/>
      </c>
      <c r="CT33" s="539" t="str">
        <f t="shared" si="15"/>
        <v/>
      </c>
      <c r="CU33" s="540"/>
      <c r="CV33" s="97" t="str">
        <f>IF(OR(AG33="a",AG33="A"),AG33,IF(AND('Encodage réponses Es'!$CO31="!",'Encodage réponses Es'!BI31=""),"!",IF('Encodage réponses Es'!BI31="","",'Encodage réponses Es'!BI31)))</f>
        <v/>
      </c>
      <c r="CW33" s="83" t="str">
        <f>IF(OR(E33="a",E33="A"),E33,IF(AND('Encodage réponses Es'!$CO31="!",'Encodage réponses Es'!BJ31=""),"!",IF('Encodage réponses Es'!BJ31="","",'Encodage réponses Es'!BJ31)))</f>
        <v/>
      </c>
      <c r="CX33" s="83" t="str">
        <f>IF(OR(E33="a",E33="A"),E33,IF(AND('Encodage réponses Es'!$CO31="!",'Encodage réponses Es'!BK31=""),"!",IF('Encodage réponses Es'!BK31="","",'Encodage réponses Es'!BK31)))</f>
        <v/>
      </c>
      <c r="CY33" s="83" t="str">
        <f>IF(OR(E33="a",E33="A"),E33,IF(AND('Encodage réponses Es'!$CO31="!",'Encodage réponses Es'!BL31=""),"!",IF('Encodage réponses Es'!BL31="","",'Encodage réponses Es'!BL31)))</f>
        <v/>
      </c>
      <c r="CZ33" s="83" t="str">
        <f>IF(OR(E33="a",E33="A"),E33,IF(AND('Encodage réponses Es'!$CO31="!",'Encodage réponses Es'!BM31=""),"!",IF('Encodage réponses Es'!BM31="","",'Encodage réponses Es'!BM31)))</f>
        <v/>
      </c>
      <c r="DA33" s="83" t="str">
        <f>IF(OR(E33="a",E33="A"),E33,IF(AND('Encodage réponses Es'!$CO31="!",'Encodage réponses Es'!BY31=""),"!",IF('Encodage réponses Es'!BY31="","",'Encodage réponses Es'!BY31)))</f>
        <v/>
      </c>
      <c r="DB33" s="83" t="str">
        <f>IF(OR(E33="a",E33="A"),E33,IF(AND('Encodage réponses Es'!$CO31="!",'Encodage réponses Es'!BZ31=""),"!",IF('Encodage réponses Es'!BZ31="","",'Encodage réponses Es'!BZ31)))</f>
        <v/>
      </c>
      <c r="DC33" s="83" t="str">
        <f>IF(OR(E33="a",E33="A"),E33,IF(AND('Encodage réponses Es'!$CO31="!",'Encodage réponses Es'!CA31=""),"!",IF('Encodage réponses Es'!CA31="","",'Encodage réponses Es'!CA31)))</f>
        <v/>
      </c>
      <c r="DD33" s="83" t="str">
        <f>IF(OR(E33="a",E33="A"),E33,IF(AND('Encodage réponses Es'!$CO31="!",'Encodage réponses Es'!CB31=""),"!",IF('Encodage réponses Es'!CB31="","",'Encodage réponses Es'!CB31)))</f>
        <v/>
      </c>
      <c r="DE33" s="83" t="str">
        <f>IF(OR(E33="a",E33="A"),E33,IF(AND('Encodage réponses Es'!$CO31="!",'Encodage réponses Es'!CC31=""),"!",IF('Encodage réponses Es'!CC31="","",'Encodage réponses Es'!CC31)))</f>
        <v/>
      </c>
      <c r="DF33" s="83" t="str">
        <f>IF(OR(E33="a",E33="A"),E33,IF(AND('Encodage réponses Es'!$CO31="!",'Encodage réponses Es'!CK31=""),"!",IF('Encodage réponses Es'!CK31="","",'Encodage réponses Es'!CK31)))</f>
        <v/>
      </c>
      <c r="DG33" s="83" t="str">
        <f>IF(OR(E33="a",E33="A"),E33,IF(AND('Encodage réponses Es'!$CO31="!",'Encodage réponses Es'!CL31=""),"!",IF('Encodage réponses Es'!CL31="","",'Encodage réponses Es'!CL31)))</f>
        <v/>
      </c>
      <c r="DH33" s="83" t="str">
        <f>IF(OR(E33="a",E33="A"),E33,IF(AND('Encodage réponses Es'!$CO31="!",'Encodage réponses Es'!CM31=""),"!",IF('Encodage réponses Es'!CM31="","",'Encodage réponses Es'!CM31)))</f>
        <v/>
      </c>
      <c r="DI33" s="119" t="str">
        <f>IF(OR(E33="a",E33="A"),E33,IF(AND('Encodage réponses Es'!$CO31="!",'Encodage réponses Es'!CN31=""),"!",IF('Encodage réponses Es'!CN31="","",'Encodage réponses Es'!CN31)))</f>
        <v/>
      </c>
      <c r="DJ33" s="539" t="str">
        <f t="shared" si="16"/>
        <v/>
      </c>
      <c r="DK33" s="540"/>
      <c r="DL33" s="97" t="str">
        <f>IF(OR(E33="a",E33="A"),E33,IF(AND('Encodage réponses Es'!$CO31="!",'Encodage réponses Es'!BG31=""),"!",IF('Encodage réponses Es'!BG31="","",'Encodage réponses Es'!BG31)))</f>
        <v/>
      </c>
      <c r="DM33" s="119" t="str">
        <f>IF(OR(E33="a",E33="A"),E33,IF(AND('Encodage réponses Es'!$CO31="!",'Encodage réponses Es'!BH31=""),"!",IF('Encodage réponses Es'!BH31="","",'Encodage réponses Es'!BH31)))</f>
        <v/>
      </c>
      <c r="DN33" s="539" t="str">
        <f t="shared" si="17"/>
        <v/>
      </c>
      <c r="DO33" s="540"/>
      <c r="DP33" s="381" t="str">
        <f>IF(OR(E33="a",E33="A"),E33,IF(AND('Encodage réponses Es'!$CO31="!",'Encodage réponses Es'!CD31=""),"!",IF('Encodage réponses Es'!CD31="","",'Encodage réponses Es'!CD31)))</f>
        <v/>
      </c>
      <c r="DQ33" s="539" t="str">
        <f t="shared" si="18"/>
        <v/>
      </c>
      <c r="DR33" s="540"/>
    </row>
    <row r="34" spans="1:122" ht="11.25" customHeight="1" x14ac:dyDescent="0.25">
      <c r="A34" s="516"/>
      <c r="B34" s="517"/>
      <c r="C34" s="11">
        <v>30</v>
      </c>
      <c r="D34" s="11" t="str">
        <f>IF('Encodage réponses Es'!F32=0,"",'Encodage réponses Es'!F32)</f>
        <v/>
      </c>
      <c r="E34" s="57" t="str">
        <f>IF('Encodage réponses Es'!J32="","",'Encodage réponses Es'!J32)</f>
        <v/>
      </c>
      <c r="F34" s="84" t="str">
        <f t="shared" si="2"/>
        <v/>
      </c>
      <c r="G34" s="54" t="str">
        <f t="shared" si="3"/>
        <v/>
      </c>
      <c r="H34" s="90"/>
      <c r="I34" s="84" t="str">
        <f t="shared" si="4"/>
        <v/>
      </c>
      <c r="J34" s="54" t="str">
        <f t="shared" si="5"/>
        <v/>
      </c>
      <c r="K34" s="126"/>
      <c r="L34" s="84" t="str">
        <f t="shared" si="0"/>
        <v/>
      </c>
      <c r="M34" s="54" t="str">
        <f t="shared" si="1"/>
        <v/>
      </c>
      <c r="N34" s="126"/>
      <c r="O34" s="84" t="str">
        <f>IF(OR(E34="a",E34="A"),E34,IF(AND('Encodage réponses Es'!$CO32="!",'Encodage réponses Es'!L32=""),"!",IF('Encodage réponses Es'!L32="","",'Encodage réponses Es'!L32)))</f>
        <v/>
      </c>
      <c r="P34" s="108" t="str">
        <f>IF(OR(E34="a",E34="A"),E34,IF(AND('Encodage réponses Es'!$CO32="!",'Encodage réponses Es'!M32=""),"!",IF('Encodage réponses Es'!M32="","",'Encodage réponses Es'!M32)))</f>
        <v/>
      </c>
      <c r="Q34" s="108" t="str">
        <f>IF(OR(E34="a",E34="A"),E34,IF(AND('Encodage réponses Es'!$CO32="!",'Encodage réponses Es'!N32=""),"!",IF('Encodage réponses Es'!N32="","",'Encodage réponses Es'!N32)))</f>
        <v/>
      </c>
      <c r="R34" s="108" t="str">
        <f>IF(OR(E34="a",E34="A"),E34,IF(AND('Encodage réponses Es'!$CO32="!",'Encodage réponses Es'!O32=""),"!",IF('Encodage réponses Es'!O32="","",'Encodage réponses Es'!O32)))</f>
        <v/>
      </c>
      <c r="S34" s="108" t="str">
        <f>IF(OR(E34="a",E34="A"),E34,IF(AND('Encodage réponses Es'!$CO32="!",'Encodage réponses Es'!R32=""),"!",IF('Encodage réponses Es'!R32="","",'Encodage réponses Es'!R32)))</f>
        <v/>
      </c>
      <c r="T34" s="108" t="str">
        <f>IF(OR(E34="a",E34="A"),E34,IF(AND('Encodage réponses Es'!$CO32="!",'Encodage réponses Es'!U32=""),"!",IF('Encodage réponses Es'!U32="","",'Encodage réponses Es'!U32)))</f>
        <v/>
      </c>
      <c r="U34" s="109" t="str">
        <f>IF(OR(E34="a",E34="A"),E34,IF(AND('Encodage réponses Es'!$CO32="!",'Encodage réponses Es'!X32=""),"!",IF('Encodage réponses Es'!X32="","",'Encodage réponses Es'!X32)))</f>
        <v/>
      </c>
      <c r="V34" s="595" t="str">
        <f t="shared" si="6"/>
        <v/>
      </c>
      <c r="W34" s="588"/>
      <c r="X34" s="84" t="str">
        <f>IF(OR(E34="a",E34="A"),E34,IF(AND('Encodage réponses Es'!$CO32="!",'Encodage réponses Es'!AE32=""),"!",IF('Encodage réponses Es'!AE32="","",'Encodage réponses Es'!AE32)))</f>
        <v/>
      </c>
      <c r="Y34" s="108" t="str">
        <f>IF(OR(E34="a",E34="A"),E34,IF(AND('Encodage réponses Es'!$CO32="!",'Encodage réponses Es'!AJ32=""),"!",IF('Encodage réponses Es'!AJ32="","",'Encodage réponses Es'!AJ32)))</f>
        <v/>
      </c>
      <c r="Z34" s="108" t="str">
        <f>IF(OR(E34="a",E34="A"),E34,IF(AND('Encodage réponses Es'!$CO32="!",'Encodage réponses Es'!AN32=""),"!",IF('Encodage réponses Es'!AN32="","",'Encodage réponses Es'!AN32)))</f>
        <v/>
      </c>
      <c r="AA34" s="108" t="str">
        <f>IF(OR(E34="a",E34="A"),E34,IF(AND('Encodage réponses Es'!$CO32="!",'Encodage réponses Es'!AS32=""),"!",IF('Encodage réponses Es'!AS32="","",'Encodage réponses Es'!AS32)))</f>
        <v/>
      </c>
      <c r="AB34" s="108" t="str">
        <f>IF(OR(E34="a",E34="A"),E34,IF(AND('Encodage réponses Es'!$CO32="!",'Encodage réponses Es'!AZ32=""),"!",IF('Encodage réponses Es'!AZ32="","",'Encodage réponses Es'!AZ32)))</f>
        <v/>
      </c>
      <c r="AC34" s="109" t="str">
        <f>IF(OR(E34="a",E34="A"),E34,IF(AND('Encodage réponses Es'!$CO32="!",'Encodage réponses Es'!BA32=""),"!",IF('Encodage réponses Es'!BA32="","",'Encodage réponses Es'!BA32)))</f>
        <v/>
      </c>
      <c r="AD34" s="573" t="str">
        <f t="shared" si="7"/>
        <v/>
      </c>
      <c r="AE34" s="588"/>
      <c r="AF34" s="97" t="str">
        <f>IF(OR(E34="a",E34="A"),E34,IF(AND('Encodage réponses Es'!$CO32="!",'Encodage réponses Es'!P32=""),"!",IF('Encodage réponses Es'!P32="","",'Encodage réponses Es'!P32)))</f>
        <v/>
      </c>
      <c r="AG34" s="83" t="str">
        <f>IF(OR(E34="a",E34="A"),E34,IF(AND('Encodage réponses Es'!$CO32="!",'Encodage réponses Es'!Q32=""),"!",IF('Encodage réponses Es'!Q32="","",'Encodage réponses Es'!Q32)))</f>
        <v/>
      </c>
      <c r="AH34" s="83" t="str">
        <f>IF(OR(E34="a",E34="A"),E34,IF(AND('Encodage réponses Es'!$CO32="!",'Encodage réponses Es'!AO32=""),"!",IF('Encodage réponses Es'!AO32="","",'Encodage réponses Es'!AO32)))</f>
        <v/>
      </c>
      <c r="AI34" s="83" t="str">
        <f>IF(OR(E34="a",E34="A"),E34,IF(AND('Encodage réponses Es'!$CO32="!",'Encodage réponses Es'!AP32=""),"!",IF('Encodage réponses Es'!AP32="","",'Encodage réponses Es'!AP32)))</f>
        <v/>
      </c>
      <c r="AJ34" s="83" t="str">
        <f>IF(OR(E34="a",E34="A"),E34,IF(AND('Encodage réponses Es'!$CO32="!",'Encodage réponses Es'!AQ32=""),"!",IF('Encodage réponses Es'!AQ32="","",'Encodage réponses Es'!AQ32)))</f>
        <v/>
      </c>
      <c r="AK34" s="95" t="str">
        <f>IF(OR(E34="a",E34="A"),E34,IF(AND('Encodage réponses Es'!$CO32="!",'Encodage réponses Es'!AR32=""),"!",IF('Encodage réponses Es'!AR32="","",'Encodage réponses Es'!AR32)))</f>
        <v/>
      </c>
      <c r="AL34" s="539" t="str">
        <f t="shared" si="8"/>
        <v/>
      </c>
      <c r="AM34" s="540"/>
      <c r="AN34" s="97" t="str">
        <f>IF(OR(E34="a",E34="A"),E34,IF(AND('Encodage réponses Es'!$CO32="!",'Encodage réponses Es'!S32=""),"!",IF('Encodage réponses Es'!S32="","",'Encodage réponses Es'!S32)))</f>
        <v/>
      </c>
      <c r="AO34" s="83" t="str">
        <f>IF(OR(E34="a",E34="A"),E34,IF(AND('Encodage réponses Es'!$CO32="!",'Encodage réponses Es'!T32=""),"!",IF('Encodage réponses Es'!T32="","",'Encodage réponses Es'!T32)))</f>
        <v/>
      </c>
      <c r="AP34" s="83" t="str">
        <f>IF(OR(E34="a",E34="A"),E34,IF(AND('Encodage réponses Es'!$CO32="!",'Encodage réponses Es'!Z32=""),"!",IF('Encodage réponses Es'!Z32="","",'Encodage réponses Es'!Z32)))</f>
        <v/>
      </c>
      <c r="AQ34" s="83" t="str">
        <f>IF(OR(E34="a",E34="A"),E34,IF(AND('Encodage réponses Es'!$CO32="!",'Encodage réponses Es'!AA32=""),"!",IF('Encodage réponses Es'!AA32="","",'Encodage réponses Es'!AA32)))</f>
        <v/>
      </c>
      <c r="AR34" s="83" t="str">
        <f>IF(OR(E34="a",E34="A"),E34,IF(AND('Encodage réponses Es'!$CO32="!",'Encodage réponses Es'!AB32=""),"!",IF('Encodage réponses Es'!AB32="","",'Encodage réponses Es'!AB32)))</f>
        <v/>
      </c>
      <c r="AS34" s="83" t="str">
        <f>IF(OR(E34="a",E34="A"),E34,IF(AND('Encodage réponses Es'!$CO32="!",'Encodage réponses Es'!AC32=""),"!",IF('Encodage réponses Es'!AC32="","",'Encodage réponses Es'!AC32)))</f>
        <v/>
      </c>
      <c r="AT34" s="83" t="str">
        <f>IF(OR(E34="a",E34="A"),E34,IF(AND('Encodage réponses Es'!$CO32="!",'Encodage réponses Es'!AD32=""),"!",IF('Encodage réponses Es'!AD32="","",'Encodage réponses Es'!AD32)))</f>
        <v/>
      </c>
      <c r="AU34" s="119" t="str">
        <f>IF(OR(E34="a",E34="A"),E34,IF(AND('Encodage réponses Es'!$CO32="!",'Encodage réponses Es'!AF32=""),"!",IF('Encodage réponses Es'!AF32="","",'Encodage réponses Es'!AF32)))</f>
        <v/>
      </c>
      <c r="AV34" s="573" t="str">
        <f t="shared" si="9"/>
        <v/>
      </c>
      <c r="AW34" s="588"/>
      <c r="AX34" s="97" t="str">
        <f>IF(OR(E34="a",E34="A"),E34,IF(AND('Encodage réponses Es'!$CO32="!",'Encodage réponses Es'!AK32=""),"!",IF('Encodage réponses Es'!AK32="","",'Encodage réponses Es'!AK32)))</f>
        <v/>
      </c>
      <c r="AY34" s="83" t="str">
        <f>IF(OR(E34="a",E34="A"),E34,IF(AND('Encodage réponses Es'!$CO32="!",'Encodage réponses Es'!AM32=""),"!",IF('Encodage réponses Es'!AM32="","",'Encodage réponses Es'!AM32)))</f>
        <v/>
      </c>
      <c r="AZ34" s="83" t="str">
        <f>IF(OR(E34="a",E34="A"),E34,IF(AND('Encodage réponses Es'!$CO32="!",'Encodage réponses Es'!AT32=""),"!",IF('Encodage réponses Es'!AT32="","",'Encodage réponses Es'!AT32)))</f>
        <v/>
      </c>
      <c r="BA34" s="83" t="str">
        <f>IF(OR(E34="a",E34="A"),E34,IF(AND('Encodage réponses Es'!$CO32="!",'Encodage réponses Es'!AU32=""),"!",IF('Encodage réponses Es'!AU32="","",'Encodage réponses Es'!AU32)))</f>
        <v/>
      </c>
      <c r="BB34" s="83" t="str">
        <f>IF(OR(E34="a",E34="A"),E34,IF(AND('Encodage réponses Es'!$CO32="!",'Encodage réponses Es'!AV32=""),"!",IF('Encodage réponses Es'!AV32="","",'Encodage réponses Es'!AV32)))</f>
        <v/>
      </c>
      <c r="BC34" s="83" t="str">
        <f>IF(OR(E34="a",E34="A"),E34,IF(AND('Encodage réponses Es'!$CO32="!",'Encodage réponses Es'!AW32=""),"!",IF('Encodage réponses Es'!AW32="","",'Encodage réponses Es'!AW32)))</f>
        <v/>
      </c>
      <c r="BD34" s="83" t="str">
        <f>IF(OR(E34="a",E34="A"),E34,IF(AND('Encodage réponses Es'!$CO32="!",'Encodage réponses Es'!AX32=""),"!",IF('Encodage réponses Es'!AX32="","",'Encodage réponses Es'!AX32)))</f>
        <v/>
      </c>
      <c r="BE34" s="83" t="str">
        <f>IF(OR(E34="a",E34="A"),E34,IF(AND('Encodage réponses Es'!$CO32="!",'Encodage réponses Es'!AY32=""),"!",IF('Encodage réponses Es'!AY32="","",'Encodage réponses Es'!AY32)))</f>
        <v/>
      </c>
      <c r="BF34" s="83" t="str">
        <f>IF(OR(E34="a",E34="A"),E34,IF(AND('Encodage réponses Es'!$CO32="!",'Encodage réponses Es'!BB32=""),"!",IF('Encodage réponses Es'!BB32="","",'Encodage réponses Es'!BB32)))</f>
        <v/>
      </c>
      <c r="BG34" s="119" t="str">
        <f>IF(OR(E34="a",E34="A"),E34,IF(AND('Encodage réponses Es'!$CO32="!",'Encodage réponses Es'!BC32=""),"!",IF('Encodage réponses Es'!BC32="","",'Encodage réponses Es'!BC32)))</f>
        <v/>
      </c>
      <c r="BH34" s="539" t="str">
        <f t="shared" si="10"/>
        <v/>
      </c>
      <c r="BI34" s="540"/>
      <c r="BJ34" s="97" t="str">
        <f>IF(OR(E34="a",E34="A"),E34,IF(AND('Encodage réponses Es'!$CO32="!",'Encodage réponses Es'!V32=""),"!",IF('Encodage réponses Es'!V32="","",'Encodage réponses Es'!V32)))</f>
        <v/>
      </c>
      <c r="BK34" s="83" t="str">
        <f>IF(OR(E34="a",E34="A"),E34,IF(AND('Encodage réponses Es'!$CO32="!",'Encodage réponses Es'!W32=""),"!",IF('Encodage réponses Es'!W32="","",'Encodage réponses Es'!W32)))</f>
        <v/>
      </c>
      <c r="BL34" s="83" t="str">
        <f>IF(OR(E34="a",E34="A"),E34,IF(AND('Encodage réponses Es'!$CO32="!",'Encodage réponses Es'!Y32=""),"!",IF('Encodage réponses Es'!Y32="","",'Encodage réponses Es'!Y32)))</f>
        <v/>
      </c>
      <c r="BM34" s="83" t="str">
        <f>IF(OR(E34="a",E34="A"),E34,IF(AND('Encodage réponses Es'!$CO32="!",'Encodage réponses Es'!AG32=""),"!",IF('Encodage réponses Es'!AG32="","",'Encodage réponses Es'!AG32)))</f>
        <v/>
      </c>
      <c r="BN34" s="83" t="str">
        <f>IF(OR(E34="a",E34="A"),E34,IF(AND('Encodage réponses Es'!$CO32="!",'Encodage réponses Es'!AH32=""),"!",IF('Encodage réponses Es'!AH32="","",'Encodage réponses Es'!AH32)))</f>
        <v/>
      </c>
      <c r="BO34" s="83" t="str">
        <f>IF(OR(E34="a",E34="A"),E34,IF(AND('Encodage réponses Es'!$CO32="!",'Encodage réponses Es'!AI32=""),"!",IF('Encodage réponses Es'!AI32="","",'Encodage réponses Es'!AI32)))</f>
        <v/>
      </c>
      <c r="BP34" s="119" t="str">
        <f>IF(OR(E34="a",E34="A"),E34,IF(AND('Encodage réponses Es'!$CO32="!",'Encodage réponses Es'!AL32=""),"!",IF('Encodage réponses Es'!AL32="","",'Encodage réponses Es'!AL32)))</f>
        <v/>
      </c>
      <c r="BQ34" s="573" t="str">
        <f t="shared" si="11"/>
        <v/>
      </c>
      <c r="BR34" s="574"/>
      <c r="BS34" s="93"/>
      <c r="BT34" s="84" t="str">
        <f>IF(OR(E34="a",E34="A"),E34,IF(AND('Encodage réponses Es'!$CO32="!",'Encodage réponses Es'!BD32=""),"!",IF('Encodage réponses Es'!BD32="","",'Encodage réponses Es'!BD32)))</f>
        <v/>
      </c>
      <c r="BU34" s="108" t="str">
        <f>IF(OR(E34="a",E34="A"),E34,IF(AND('Encodage réponses Es'!$CO32="!",'Encodage réponses Es'!BE32=""),"!",IF('Encodage réponses Es'!BE32="","",'Encodage réponses Es'!BE32)))</f>
        <v/>
      </c>
      <c r="BV34" s="109" t="str">
        <f>IF(OR(E34="a",E34="A"),E34,IF(AND('Encodage réponses Es'!$CO32="!",'Encodage réponses Es'!BF32=""),"!",IF('Encodage réponses Es'!BF32="","",'Encodage réponses Es'!BF32)))</f>
        <v/>
      </c>
      <c r="BW34" s="539" t="str">
        <f t="shared" si="12"/>
        <v/>
      </c>
      <c r="BX34" s="540"/>
      <c r="BY34" s="97" t="str">
        <f>IF(OR(E34="a",E34="A"),E34,IF(AND('Encodage réponses Es'!$CO32="!",'Encodage réponses Es'!BN32=""),"!",IF('Encodage réponses Es'!BN32="","",'Encodage réponses Es'!BN32)))</f>
        <v/>
      </c>
      <c r="BZ34" s="119" t="str">
        <f>IF(OR(E34="a",E34="A"),E34,IF(AND('Encodage réponses Es'!$CO32="!",'Encodage réponses Es'!BP32=""),"!",IF('Encodage réponses Es'!BP32="","",'Encodage réponses Es'!BP32)))</f>
        <v/>
      </c>
      <c r="CA34" s="573" t="str">
        <f t="shared" si="13"/>
        <v/>
      </c>
      <c r="CB34" s="574"/>
      <c r="CC34" s="185" t="str">
        <f>IF(OR(E34="a",E34="A"),E34,IF(AND('Encodage réponses Es'!$CO32="!",'Encodage réponses Es'!BO32=""),"!",IF('Encodage réponses Es'!BO32="","",'Encodage réponses Es'!BO32)))</f>
        <v/>
      </c>
      <c r="CD34" s="83" t="str">
        <f>IF(OR(E34="a",E34="A"),E34,IF(AND('Encodage réponses Es'!$CO32="!",'Encodage réponses Es'!BV32=""),"!",IF('Encodage réponses Es'!BV32="","",'Encodage réponses Es'!BV32)))</f>
        <v/>
      </c>
      <c r="CE34" s="83" t="str">
        <f>IF(OR(E34="a",E34="A"),E34,IF(AND('Encodage réponses Es'!$CO32="!",'Encodage réponses Es'!CE32=""),"!",IF('Encodage réponses Es'!CE32="","",'Encodage réponses Es'!CE32)))</f>
        <v/>
      </c>
      <c r="CF34" s="83" t="str">
        <f>IF(OR(E34="a",E34="A"),E34,IF(AND('Encodage réponses Es'!$CO32="!",'Encodage réponses Es'!CF32=""),"!",IF('Encodage réponses Es'!CF32="","",'Encodage réponses Es'!CF32)))</f>
        <v/>
      </c>
      <c r="CG34" s="83" t="str">
        <f>IF(OR(E34="a",E34="A"),E34,IF(AND('Encodage réponses Es'!$CO32="!",'Encodage réponses Es'!CG32=""),"!",IF('Encodage réponses Es'!CG32="","",'Encodage réponses Es'!CG32)))</f>
        <v/>
      </c>
      <c r="CH34" s="83" t="str">
        <f>IF(OR(E34="a",E34="A"),E34,IF(AND('Encodage réponses Es'!$CO32="!",'Encodage réponses Es'!CH32=""),"!",IF('Encodage réponses Es'!CH32="","",'Encodage réponses Es'!CH32)))</f>
        <v/>
      </c>
      <c r="CI34" s="83" t="str">
        <f>IF(OR(E34="a",E34="A"),E34,IF(AND('Encodage réponses Es'!$CO32="!",'Encodage réponses Es'!CI32=""),"!",IF('Encodage réponses Es'!CI32="","",'Encodage réponses Es'!CI32)))</f>
        <v/>
      </c>
      <c r="CJ34" s="119" t="str">
        <f>IF(OR(E34="a",E34="A"),E34,IF(AND('Encodage réponses Es'!$CO32="!",'Encodage réponses Es'!CJ32=""),"!",IF('Encodage réponses Es'!CJ32="","",'Encodage réponses Es'!CJ32)))</f>
        <v/>
      </c>
      <c r="CK34" s="539" t="str">
        <f t="shared" si="14"/>
        <v/>
      </c>
      <c r="CL34" s="540"/>
      <c r="CM34" s="97" t="str">
        <f>IF(OR(E34="a",E34="A"),E34,IF(AND('Encodage réponses Es'!$CO32="!",'Encodage réponses Es'!BQ32=""),"!",IF('Encodage réponses Es'!BQ32="","",'Encodage réponses Es'!BQ32)))</f>
        <v/>
      </c>
      <c r="CN34" s="83" t="str">
        <f>IF(OR(E34="a",E34="A"),E34,IF(AND('Encodage réponses Es'!$CO32="!",'Encodage réponses Es'!BR32=""),"!",IF('Encodage réponses Es'!BR32="","",'Encodage réponses Es'!BR32)))</f>
        <v/>
      </c>
      <c r="CO34" s="83" t="str">
        <f>IF(OR(E34="a",E34="A"),E34,IF(AND('Encodage réponses Es'!$CO32="!",'Encodage réponses Es'!BS32=""),"!",IF('Encodage réponses Es'!BS32="","",'Encodage réponses Es'!BS32)))</f>
        <v/>
      </c>
      <c r="CP34" s="83" t="str">
        <f>IF(OR(E34="a",E34="A"),E34,IF(AND('Encodage réponses Es'!$CO32="!",'Encodage réponses Es'!BT32=""),"!",IF('Encodage réponses Es'!BT32="","",'Encodage réponses Es'!BT32)))</f>
        <v/>
      </c>
      <c r="CQ34" s="83" t="str">
        <f>IF(OR(E34="a",E34="A"),E34,IF(AND('Encodage réponses Es'!$CO32="!",'Encodage réponses Es'!BU32=""),"!",IF('Encodage réponses Es'!BU32="","",'Encodage réponses Es'!BU32)))</f>
        <v/>
      </c>
      <c r="CR34" s="83" t="str">
        <f>IF(OR(E34="a",E34="A"),E34,IF(AND('Encodage réponses Es'!$CO32="!",'Encodage réponses Es'!BW32=""),"!",IF('Encodage réponses Es'!BW32="","",'Encodage réponses Es'!BW32)))</f>
        <v/>
      </c>
      <c r="CS34" s="119" t="str">
        <f>IF(OR(E34="a",E34="A"),E34,IF(AND('Encodage réponses Es'!$CO32="!",'Encodage réponses Es'!BX32=""),"!",IF('Encodage réponses Es'!BX32="","",'Encodage réponses Es'!BX32)))</f>
        <v/>
      </c>
      <c r="CT34" s="539" t="str">
        <f t="shared" si="15"/>
        <v/>
      </c>
      <c r="CU34" s="540"/>
      <c r="CV34" s="97" t="str">
        <f>IF(OR(AG34="a",AG34="A"),AG34,IF(AND('Encodage réponses Es'!$CO32="!",'Encodage réponses Es'!BI32=""),"!",IF('Encodage réponses Es'!BI32="","",'Encodage réponses Es'!BI32)))</f>
        <v/>
      </c>
      <c r="CW34" s="83" t="str">
        <f>IF(OR(E34="a",E34="A"),E34,IF(AND('Encodage réponses Es'!$CO32="!",'Encodage réponses Es'!BJ32=""),"!",IF('Encodage réponses Es'!BJ32="","",'Encodage réponses Es'!BJ32)))</f>
        <v/>
      </c>
      <c r="CX34" s="83" t="str">
        <f>IF(OR(E34="a",E34="A"),E34,IF(AND('Encodage réponses Es'!$CO32="!",'Encodage réponses Es'!BK32=""),"!",IF('Encodage réponses Es'!BK32="","",'Encodage réponses Es'!BK32)))</f>
        <v/>
      </c>
      <c r="CY34" s="83" t="str">
        <f>IF(OR(E34="a",E34="A"),E34,IF(AND('Encodage réponses Es'!$CO32="!",'Encodage réponses Es'!BL32=""),"!",IF('Encodage réponses Es'!BL32="","",'Encodage réponses Es'!BL32)))</f>
        <v/>
      </c>
      <c r="CZ34" s="83" t="str">
        <f>IF(OR(E34="a",E34="A"),E34,IF(AND('Encodage réponses Es'!$CO32="!",'Encodage réponses Es'!BM32=""),"!",IF('Encodage réponses Es'!BM32="","",'Encodage réponses Es'!BM32)))</f>
        <v/>
      </c>
      <c r="DA34" s="83" t="str">
        <f>IF(OR(E34="a",E34="A"),E34,IF(AND('Encodage réponses Es'!$CO32="!",'Encodage réponses Es'!BY32=""),"!",IF('Encodage réponses Es'!BY32="","",'Encodage réponses Es'!BY32)))</f>
        <v/>
      </c>
      <c r="DB34" s="83" t="str">
        <f>IF(OR(E34="a",E34="A"),E34,IF(AND('Encodage réponses Es'!$CO32="!",'Encodage réponses Es'!BZ32=""),"!",IF('Encodage réponses Es'!BZ32="","",'Encodage réponses Es'!BZ32)))</f>
        <v/>
      </c>
      <c r="DC34" s="83" t="str">
        <f>IF(OR(E34="a",E34="A"),E34,IF(AND('Encodage réponses Es'!$CO32="!",'Encodage réponses Es'!CA32=""),"!",IF('Encodage réponses Es'!CA32="","",'Encodage réponses Es'!CA32)))</f>
        <v/>
      </c>
      <c r="DD34" s="83" t="str">
        <f>IF(OR(E34="a",E34="A"),E34,IF(AND('Encodage réponses Es'!$CO32="!",'Encodage réponses Es'!CB32=""),"!",IF('Encodage réponses Es'!CB32="","",'Encodage réponses Es'!CB32)))</f>
        <v/>
      </c>
      <c r="DE34" s="83" t="str">
        <f>IF(OR(E34="a",E34="A"),E34,IF(AND('Encodage réponses Es'!$CO32="!",'Encodage réponses Es'!CC32=""),"!",IF('Encodage réponses Es'!CC32="","",'Encodage réponses Es'!CC32)))</f>
        <v/>
      </c>
      <c r="DF34" s="83" t="str">
        <f>IF(OR(E34="a",E34="A"),E34,IF(AND('Encodage réponses Es'!$CO32="!",'Encodage réponses Es'!CK32=""),"!",IF('Encodage réponses Es'!CK32="","",'Encodage réponses Es'!CK32)))</f>
        <v/>
      </c>
      <c r="DG34" s="83" t="str">
        <f>IF(OR(E34="a",E34="A"),E34,IF(AND('Encodage réponses Es'!$CO32="!",'Encodage réponses Es'!CL32=""),"!",IF('Encodage réponses Es'!CL32="","",'Encodage réponses Es'!CL32)))</f>
        <v/>
      </c>
      <c r="DH34" s="83" t="str">
        <f>IF(OR(E34="a",E34="A"),E34,IF(AND('Encodage réponses Es'!$CO32="!",'Encodage réponses Es'!CM32=""),"!",IF('Encodage réponses Es'!CM32="","",'Encodage réponses Es'!CM32)))</f>
        <v/>
      </c>
      <c r="DI34" s="119" t="str">
        <f>IF(OR(E34="a",E34="A"),E34,IF(AND('Encodage réponses Es'!$CO32="!",'Encodage réponses Es'!CN32=""),"!",IF('Encodage réponses Es'!CN32="","",'Encodage réponses Es'!CN32)))</f>
        <v/>
      </c>
      <c r="DJ34" s="539" t="str">
        <f t="shared" si="16"/>
        <v/>
      </c>
      <c r="DK34" s="540"/>
      <c r="DL34" s="97" t="str">
        <f>IF(OR(E34="a",E34="A"),E34,IF(AND('Encodage réponses Es'!$CO32="!",'Encodage réponses Es'!BG32=""),"!",IF('Encodage réponses Es'!BG32="","",'Encodage réponses Es'!BG32)))</f>
        <v/>
      </c>
      <c r="DM34" s="119" t="str">
        <f>IF(OR(E34="a",E34="A"),E34,IF(AND('Encodage réponses Es'!$CO32="!",'Encodage réponses Es'!BH32=""),"!",IF('Encodage réponses Es'!BH32="","",'Encodage réponses Es'!BH32)))</f>
        <v/>
      </c>
      <c r="DN34" s="539" t="str">
        <f t="shared" si="17"/>
        <v/>
      </c>
      <c r="DO34" s="540"/>
      <c r="DP34" s="381" t="str">
        <f>IF(OR(E34="a",E34="A"),E34,IF(AND('Encodage réponses Es'!$CO32="!",'Encodage réponses Es'!CD32=""),"!",IF('Encodage réponses Es'!CD32="","",'Encodage réponses Es'!CD32)))</f>
        <v/>
      </c>
      <c r="DQ34" s="539" t="str">
        <f t="shared" si="18"/>
        <v/>
      </c>
      <c r="DR34" s="540"/>
    </row>
    <row r="35" spans="1:122" ht="11.25" customHeight="1" x14ac:dyDescent="0.25">
      <c r="A35" s="516"/>
      <c r="B35" s="517"/>
      <c r="C35" s="11">
        <v>31</v>
      </c>
      <c r="D35" s="11" t="str">
        <f>IF('Encodage réponses Es'!F33=0,"",'Encodage réponses Es'!F33)</f>
        <v/>
      </c>
      <c r="E35" s="57" t="str">
        <f>IF('Encodage réponses Es'!J33="","",'Encodage réponses Es'!J33)</f>
        <v/>
      </c>
      <c r="F35" s="84" t="str">
        <f t="shared" si="2"/>
        <v/>
      </c>
      <c r="G35" s="54" t="str">
        <f t="shared" si="3"/>
        <v/>
      </c>
      <c r="H35" s="90"/>
      <c r="I35" s="84" t="str">
        <f t="shared" si="4"/>
        <v/>
      </c>
      <c r="J35" s="54" t="str">
        <f t="shared" si="5"/>
        <v/>
      </c>
      <c r="K35" s="126"/>
      <c r="L35" s="84" t="str">
        <f t="shared" si="0"/>
        <v/>
      </c>
      <c r="M35" s="54" t="str">
        <f t="shared" si="1"/>
        <v/>
      </c>
      <c r="N35" s="126"/>
      <c r="O35" s="84" t="str">
        <f>IF(OR(E35="a",E35="A"),E35,IF(AND('Encodage réponses Es'!$CO33="!",'Encodage réponses Es'!L33=""),"!",IF('Encodage réponses Es'!L33="","",'Encodage réponses Es'!L33)))</f>
        <v/>
      </c>
      <c r="P35" s="108" t="str">
        <f>IF(OR(E35="a",E35="A"),E35,IF(AND('Encodage réponses Es'!$CO33="!",'Encodage réponses Es'!M33=""),"!",IF('Encodage réponses Es'!M33="","",'Encodage réponses Es'!M33)))</f>
        <v/>
      </c>
      <c r="Q35" s="108" t="str">
        <f>IF(OR(E35="a",E35="A"),E35,IF(AND('Encodage réponses Es'!$CO33="!",'Encodage réponses Es'!N33=""),"!",IF('Encodage réponses Es'!N33="","",'Encodage réponses Es'!N33)))</f>
        <v/>
      </c>
      <c r="R35" s="108" t="str">
        <f>IF(OR(E35="a",E35="A"),E35,IF(AND('Encodage réponses Es'!$CO33="!",'Encodage réponses Es'!O33=""),"!",IF('Encodage réponses Es'!O33="","",'Encodage réponses Es'!O33)))</f>
        <v/>
      </c>
      <c r="S35" s="108" t="str">
        <f>IF(OR(E35="a",E35="A"),E35,IF(AND('Encodage réponses Es'!$CO33="!",'Encodage réponses Es'!R33=""),"!",IF('Encodage réponses Es'!R33="","",'Encodage réponses Es'!R33)))</f>
        <v/>
      </c>
      <c r="T35" s="108" t="str">
        <f>IF(OR(E35="a",E35="A"),E35,IF(AND('Encodage réponses Es'!$CO33="!",'Encodage réponses Es'!U33=""),"!",IF('Encodage réponses Es'!U33="","",'Encodage réponses Es'!U33)))</f>
        <v/>
      </c>
      <c r="U35" s="109" t="str">
        <f>IF(OR(E35="a",E35="A"),E35,IF(AND('Encodage réponses Es'!$CO33="!",'Encodage réponses Es'!X33=""),"!",IF('Encodage réponses Es'!X33="","",'Encodage réponses Es'!X33)))</f>
        <v/>
      </c>
      <c r="V35" s="595" t="str">
        <f t="shared" si="6"/>
        <v/>
      </c>
      <c r="W35" s="588"/>
      <c r="X35" s="84" t="str">
        <f>IF(OR(E35="a",E35="A"),E35,IF(AND('Encodage réponses Es'!$CO33="!",'Encodage réponses Es'!AE33=""),"!",IF('Encodage réponses Es'!AE33="","",'Encodage réponses Es'!AE33)))</f>
        <v/>
      </c>
      <c r="Y35" s="108" t="str">
        <f>IF(OR(E35="a",E35="A"),E35,IF(AND('Encodage réponses Es'!$CO33="!",'Encodage réponses Es'!AJ33=""),"!",IF('Encodage réponses Es'!AJ33="","",'Encodage réponses Es'!AJ33)))</f>
        <v/>
      </c>
      <c r="Z35" s="108" t="str">
        <f>IF(OR(E35="a",E35="A"),E35,IF(AND('Encodage réponses Es'!$CO33="!",'Encodage réponses Es'!AN33=""),"!",IF('Encodage réponses Es'!AN33="","",'Encodage réponses Es'!AN33)))</f>
        <v/>
      </c>
      <c r="AA35" s="108" t="str">
        <f>IF(OR(E35="a",E35="A"),E35,IF(AND('Encodage réponses Es'!$CO33="!",'Encodage réponses Es'!AS33=""),"!",IF('Encodage réponses Es'!AS33="","",'Encodage réponses Es'!AS33)))</f>
        <v/>
      </c>
      <c r="AB35" s="108" t="str">
        <f>IF(OR(E35="a",E35="A"),E35,IF(AND('Encodage réponses Es'!$CO33="!",'Encodage réponses Es'!AZ33=""),"!",IF('Encodage réponses Es'!AZ33="","",'Encodage réponses Es'!AZ33)))</f>
        <v/>
      </c>
      <c r="AC35" s="109" t="str">
        <f>IF(OR(E35="a",E35="A"),E35,IF(AND('Encodage réponses Es'!$CO33="!",'Encodage réponses Es'!BA33=""),"!",IF('Encodage réponses Es'!BA33="","",'Encodage réponses Es'!BA33)))</f>
        <v/>
      </c>
      <c r="AD35" s="573" t="str">
        <f t="shared" si="7"/>
        <v/>
      </c>
      <c r="AE35" s="588"/>
      <c r="AF35" s="97" t="str">
        <f>IF(OR(E35="a",E35="A"),E35,IF(AND('Encodage réponses Es'!$CO33="!",'Encodage réponses Es'!P33=""),"!",IF('Encodage réponses Es'!P33="","",'Encodage réponses Es'!P33)))</f>
        <v/>
      </c>
      <c r="AG35" s="83" t="str">
        <f>IF(OR(E35="a",E35="A"),E35,IF(AND('Encodage réponses Es'!$CO33="!",'Encodage réponses Es'!Q33=""),"!",IF('Encodage réponses Es'!Q33="","",'Encodage réponses Es'!Q33)))</f>
        <v/>
      </c>
      <c r="AH35" s="83" t="str">
        <f>IF(OR(E35="a",E35="A"),E35,IF(AND('Encodage réponses Es'!$CO33="!",'Encodage réponses Es'!AO33=""),"!",IF('Encodage réponses Es'!AO33="","",'Encodage réponses Es'!AO33)))</f>
        <v/>
      </c>
      <c r="AI35" s="83" t="str">
        <f>IF(OR(E35="a",E35="A"),E35,IF(AND('Encodage réponses Es'!$CO33="!",'Encodage réponses Es'!AP33=""),"!",IF('Encodage réponses Es'!AP33="","",'Encodage réponses Es'!AP33)))</f>
        <v/>
      </c>
      <c r="AJ35" s="83" t="str">
        <f>IF(OR(E35="a",E35="A"),E35,IF(AND('Encodage réponses Es'!$CO33="!",'Encodage réponses Es'!AQ33=""),"!",IF('Encodage réponses Es'!AQ33="","",'Encodage réponses Es'!AQ33)))</f>
        <v/>
      </c>
      <c r="AK35" s="95" t="str">
        <f>IF(OR(E35="a",E35="A"),E35,IF(AND('Encodage réponses Es'!$CO33="!",'Encodage réponses Es'!AR33=""),"!",IF('Encodage réponses Es'!AR33="","",'Encodage réponses Es'!AR33)))</f>
        <v/>
      </c>
      <c r="AL35" s="539" t="str">
        <f t="shared" si="8"/>
        <v/>
      </c>
      <c r="AM35" s="540"/>
      <c r="AN35" s="97" t="str">
        <f>IF(OR(E35="a",E35="A"),E35,IF(AND('Encodage réponses Es'!$CO33="!",'Encodage réponses Es'!S33=""),"!",IF('Encodage réponses Es'!S33="","",'Encodage réponses Es'!S33)))</f>
        <v/>
      </c>
      <c r="AO35" s="83" t="str">
        <f>IF(OR(E35="a",E35="A"),E35,IF(AND('Encodage réponses Es'!$CO33="!",'Encodage réponses Es'!T33=""),"!",IF('Encodage réponses Es'!T33="","",'Encodage réponses Es'!T33)))</f>
        <v/>
      </c>
      <c r="AP35" s="83" t="str">
        <f>IF(OR(E35="a",E35="A"),E35,IF(AND('Encodage réponses Es'!$CO33="!",'Encodage réponses Es'!Z33=""),"!",IF('Encodage réponses Es'!Z33="","",'Encodage réponses Es'!Z33)))</f>
        <v/>
      </c>
      <c r="AQ35" s="83" t="str">
        <f>IF(OR(E35="a",E35="A"),E35,IF(AND('Encodage réponses Es'!$CO33="!",'Encodage réponses Es'!AA33=""),"!",IF('Encodage réponses Es'!AA33="","",'Encodage réponses Es'!AA33)))</f>
        <v/>
      </c>
      <c r="AR35" s="83" t="str">
        <f>IF(OR(E35="a",E35="A"),E35,IF(AND('Encodage réponses Es'!$CO33="!",'Encodage réponses Es'!AB33=""),"!",IF('Encodage réponses Es'!AB33="","",'Encodage réponses Es'!AB33)))</f>
        <v/>
      </c>
      <c r="AS35" s="83" t="str">
        <f>IF(OR(E35="a",E35="A"),E35,IF(AND('Encodage réponses Es'!$CO33="!",'Encodage réponses Es'!AC33=""),"!",IF('Encodage réponses Es'!AC33="","",'Encodage réponses Es'!AC33)))</f>
        <v/>
      </c>
      <c r="AT35" s="83" t="str">
        <f>IF(OR(E35="a",E35="A"),E35,IF(AND('Encodage réponses Es'!$CO33="!",'Encodage réponses Es'!AD33=""),"!",IF('Encodage réponses Es'!AD33="","",'Encodage réponses Es'!AD33)))</f>
        <v/>
      </c>
      <c r="AU35" s="119" t="str">
        <f>IF(OR(E35="a",E35="A"),E35,IF(AND('Encodage réponses Es'!$CO33="!",'Encodage réponses Es'!AF33=""),"!",IF('Encodage réponses Es'!AF33="","",'Encodage réponses Es'!AF33)))</f>
        <v/>
      </c>
      <c r="AV35" s="573" t="str">
        <f t="shared" si="9"/>
        <v/>
      </c>
      <c r="AW35" s="588"/>
      <c r="AX35" s="97" t="str">
        <f>IF(OR(E35="a",E35="A"),E35,IF(AND('Encodage réponses Es'!$CO33="!",'Encodage réponses Es'!AK33=""),"!",IF('Encodage réponses Es'!AK33="","",'Encodage réponses Es'!AK33)))</f>
        <v/>
      </c>
      <c r="AY35" s="83" t="str">
        <f>IF(OR(E35="a",E35="A"),E35,IF(AND('Encodage réponses Es'!$CO33="!",'Encodage réponses Es'!AM33=""),"!",IF('Encodage réponses Es'!AM33="","",'Encodage réponses Es'!AM33)))</f>
        <v/>
      </c>
      <c r="AZ35" s="83" t="str">
        <f>IF(OR(E35="a",E35="A"),E35,IF(AND('Encodage réponses Es'!$CO33="!",'Encodage réponses Es'!AT33=""),"!",IF('Encodage réponses Es'!AT33="","",'Encodage réponses Es'!AT33)))</f>
        <v/>
      </c>
      <c r="BA35" s="83" t="str">
        <f>IF(OR(E35="a",E35="A"),E35,IF(AND('Encodage réponses Es'!$CO33="!",'Encodage réponses Es'!AU33=""),"!",IF('Encodage réponses Es'!AU33="","",'Encodage réponses Es'!AU33)))</f>
        <v/>
      </c>
      <c r="BB35" s="83" t="str">
        <f>IF(OR(E35="a",E35="A"),E35,IF(AND('Encodage réponses Es'!$CO33="!",'Encodage réponses Es'!AV33=""),"!",IF('Encodage réponses Es'!AV33="","",'Encodage réponses Es'!AV33)))</f>
        <v/>
      </c>
      <c r="BC35" s="83" t="str">
        <f>IF(OR(E35="a",E35="A"),E35,IF(AND('Encodage réponses Es'!$CO33="!",'Encodage réponses Es'!AW33=""),"!",IF('Encodage réponses Es'!AW33="","",'Encodage réponses Es'!AW33)))</f>
        <v/>
      </c>
      <c r="BD35" s="83" t="str">
        <f>IF(OR(E35="a",E35="A"),E35,IF(AND('Encodage réponses Es'!$CO33="!",'Encodage réponses Es'!AX33=""),"!",IF('Encodage réponses Es'!AX33="","",'Encodage réponses Es'!AX33)))</f>
        <v/>
      </c>
      <c r="BE35" s="83" t="str">
        <f>IF(OR(E35="a",E35="A"),E35,IF(AND('Encodage réponses Es'!$CO33="!",'Encodage réponses Es'!AY33=""),"!",IF('Encodage réponses Es'!AY33="","",'Encodage réponses Es'!AY33)))</f>
        <v/>
      </c>
      <c r="BF35" s="83" t="str">
        <f>IF(OR(E35="a",E35="A"),E35,IF(AND('Encodage réponses Es'!$CO33="!",'Encodage réponses Es'!BB33=""),"!",IF('Encodage réponses Es'!BB33="","",'Encodage réponses Es'!BB33)))</f>
        <v/>
      </c>
      <c r="BG35" s="119" t="str">
        <f>IF(OR(E35="a",E35="A"),E35,IF(AND('Encodage réponses Es'!$CO33="!",'Encodage réponses Es'!BC33=""),"!",IF('Encodage réponses Es'!BC33="","",'Encodage réponses Es'!BC33)))</f>
        <v/>
      </c>
      <c r="BH35" s="539" t="str">
        <f t="shared" si="10"/>
        <v/>
      </c>
      <c r="BI35" s="540"/>
      <c r="BJ35" s="97" t="str">
        <f>IF(OR(E35="a",E35="A"),E35,IF(AND('Encodage réponses Es'!$CO33="!",'Encodage réponses Es'!V33=""),"!",IF('Encodage réponses Es'!V33="","",'Encodage réponses Es'!V33)))</f>
        <v/>
      </c>
      <c r="BK35" s="83" t="str">
        <f>IF(OR(E35="a",E35="A"),E35,IF(AND('Encodage réponses Es'!$CO33="!",'Encodage réponses Es'!W33=""),"!",IF('Encodage réponses Es'!W33="","",'Encodage réponses Es'!W33)))</f>
        <v/>
      </c>
      <c r="BL35" s="83" t="str">
        <f>IF(OR(E35="a",E35="A"),E35,IF(AND('Encodage réponses Es'!$CO33="!",'Encodage réponses Es'!Y33=""),"!",IF('Encodage réponses Es'!Y33="","",'Encodage réponses Es'!Y33)))</f>
        <v/>
      </c>
      <c r="BM35" s="83" t="str">
        <f>IF(OR(E35="a",E35="A"),E35,IF(AND('Encodage réponses Es'!$CO33="!",'Encodage réponses Es'!AG33=""),"!",IF('Encodage réponses Es'!AG33="","",'Encodage réponses Es'!AG33)))</f>
        <v/>
      </c>
      <c r="BN35" s="83" t="str">
        <f>IF(OR(E35="a",E35="A"),E35,IF(AND('Encodage réponses Es'!$CO33="!",'Encodage réponses Es'!AH33=""),"!",IF('Encodage réponses Es'!AH33="","",'Encodage réponses Es'!AH33)))</f>
        <v/>
      </c>
      <c r="BO35" s="83" t="str">
        <f>IF(OR(E35="a",E35="A"),E35,IF(AND('Encodage réponses Es'!$CO33="!",'Encodage réponses Es'!AI33=""),"!",IF('Encodage réponses Es'!AI33="","",'Encodage réponses Es'!AI33)))</f>
        <v/>
      </c>
      <c r="BP35" s="119" t="str">
        <f>IF(OR(E35="a",E35="A"),E35,IF(AND('Encodage réponses Es'!$CO33="!",'Encodage réponses Es'!AL33=""),"!",IF('Encodage réponses Es'!AL33="","",'Encodage réponses Es'!AL33)))</f>
        <v/>
      </c>
      <c r="BQ35" s="573" t="str">
        <f t="shared" si="11"/>
        <v/>
      </c>
      <c r="BR35" s="574"/>
      <c r="BS35" s="93"/>
      <c r="BT35" s="84" t="str">
        <f>IF(OR(E35="a",E35="A"),E35,IF(AND('Encodage réponses Es'!$CO33="!",'Encodage réponses Es'!BD33=""),"!",IF('Encodage réponses Es'!BD33="","",'Encodage réponses Es'!BD33)))</f>
        <v/>
      </c>
      <c r="BU35" s="108" t="str">
        <f>IF(OR(E35="a",E35="A"),E35,IF(AND('Encodage réponses Es'!$CO33="!",'Encodage réponses Es'!BE33=""),"!",IF('Encodage réponses Es'!BE33="","",'Encodage réponses Es'!BE33)))</f>
        <v/>
      </c>
      <c r="BV35" s="109" t="str">
        <f>IF(OR(E35="a",E35="A"),E35,IF(AND('Encodage réponses Es'!$CO33="!",'Encodage réponses Es'!BF33=""),"!",IF('Encodage réponses Es'!BF33="","",'Encodage réponses Es'!BF33)))</f>
        <v/>
      </c>
      <c r="BW35" s="539" t="str">
        <f t="shared" si="12"/>
        <v/>
      </c>
      <c r="BX35" s="540"/>
      <c r="BY35" s="97" t="str">
        <f>IF(OR(E35="a",E35="A"),E35,IF(AND('Encodage réponses Es'!$CO33="!",'Encodage réponses Es'!BN33=""),"!",IF('Encodage réponses Es'!BN33="","",'Encodage réponses Es'!BN33)))</f>
        <v/>
      </c>
      <c r="BZ35" s="119" t="str">
        <f>IF(OR(E35="a",E35="A"),E35,IF(AND('Encodage réponses Es'!$CO33="!",'Encodage réponses Es'!BP33=""),"!",IF('Encodage réponses Es'!BP33="","",'Encodage réponses Es'!BP33)))</f>
        <v/>
      </c>
      <c r="CA35" s="573" t="str">
        <f t="shared" si="13"/>
        <v/>
      </c>
      <c r="CB35" s="574"/>
      <c r="CC35" s="185" t="str">
        <f>IF(OR(E35="a",E35="A"),E35,IF(AND('Encodage réponses Es'!$CO33="!",'Encodage réponses Es'!BO33=""),"!",IF('Encodage réponses Es'!BO33="","",'Encodage réponses Es'!BO33)))</f>
        <v/>
      </c>
      <c r="CD35" s="83" t="str">
        <f>IF(OR(E35="a",E35="A"),E35,IF(AND('Encodage réponses Es'!$CO33="!",'Encodage réponses Es'!BV33=""),"!",IF('Encodage réponses Es'!BV33="","",'Encodage réponses Es'!BV33)))</f>
        <v/>
      </c>
      <c r="CE35" s="83" t="str">
        <f>IF(OR(E35="a",E35="A"),E35,IF(AND('Encodage réponses Es'!$CO33="!",'Encodage réponses Es'!CE33=""),"!",IF('Encodage réponses Es'!CE33="","",'Encodage réponses Es'!CE33)))</f>
        <v/>
      </c>
      <c r="CF35" s="83" t="str">
        <f>IF(OR(E35="a",E35="A"),E35,IF(AND('Encodage réponses Es'!$CO33="!",'Encodage réponses Es'!CF33=""),"!",IF('Encodage réponses Es'!CF33="","",'Encodage réponses Es'!CF33)))</f>
        <v/>
      </c>
      <c r="CG35" s="83" t="str">
        <f>IF(OR(E35="a",E35="A"),E35,IF(AND('Encodage réponses Es'!$CO33="!",'Encodage réponses Es'!CG33=""),"!",IF('Encodage réponses Es'!CG33="","",'Encodage réponses Es'!CG33)))</f>
        <v/>
      </c>
      <c r="CH35" s="83" t="str">
        <f>IF(OR(E35="a",E35="A"),E35,IF(AND('Encodage réponses Es'!$CO33="!",'Encodage réponses Es'!CH33=""),"!",IF('Encodage réponses Es'!CH33="","",'Encodage réponses Es'!CH33)))</f>
        <v/>
      </c>
      <c r="CI35" s="83" t="str">
        <f>IF(OR(E35="a",E35="A"),E35,IF(AND('Encodage réponses Es'!$CO33="!",'Encodage réponses Es'!CI33=""),"!",IF('Encodage réponses Es'!CI33="","",'Encodage réponses Es'!CI33)))</f>
        <v/>
      </c>
      <c r="CJ35" s="119" t="str">
        <f>IF(OR(E35="a",E35="A"),E35,IF(AND('Encodage réponses Es'!$CO33="!",'Encodage réponses Es'!CJ33=""),"!",IF('Encodage réponses Es'!CJ33="","",'Encodage réponses Es'!CJ33)))</f>
        <v/>
      </c>
      <c r="CK35" s="539" t="str">
        <f t="shared" si="14"/>
        <v/>
      </c>
      <c r="CL35" s="540"/>
      <c r="CM35" s="97" t="str">
        <f>IF(OR(E35="a",E35="A"),E35,IF(AND('Encodage réponses Es'!$CO33="!",'Encodage réponses Es'!BQ33=""),"!",IF('Encodage réponses Es'!BQ33="","",'Encodage réponses Es'!BQ33)))</f>
        <v/>
      </c>
      <c r="CN35" s="83" t="str">
        <f>IF(OR(E35="a",E35="A"),E35,IF(AND('Encodage réponses Es'!$CO33="!",'Encodage réponses Es'!BR33=""),"!",IF('Encodage réponses Es'!BR33="","",'Encodage réponses Es'!BR33)))</f>
        <v/>
      </c>
      <c r="CO35" s="83" t="str">
        <f>IF(OR(E35="a",E35="A"),E35,IF(AND('Encodage réponses Es'!$CO33="!",'Encodage réponses Es'!BS33=""),"!",IF('Encodage réponses Es'!BS33="","",'Encodage réponses Es'!BS33)))</f>
        <v/>
      </c>
      <c r="CP35" s="83" t="str">
        <f>IF(OR(E35="a",E35="A"),E35,IF(AND('Encodage réponses Es'!$CO33="!",'Encodage réponses Es'!BT33=""),"!",IF('Encodage réponses Es'!BT33="","",'Encodage réponses Es'!BT33)))</f>
        <v/>
      </c>
      <c r="CQ35" s="83" t="str">
        <f>IF(OR(E35="a",E35="A"),E35,IF(AND('Encodage réponses Es'!$CO33="!",'Encodage réponses Es'!BU33=""),"!",IF('Encodage réponses Es'!BU33="","",'Encodage réponses Es'!BU33)))</f>
        <v/>
      </c>
      <c r="CR35" s="83" t="str">
        <f>IF(OR(E35="a",E35="A"),E35,IF(AND('Encodage réponses Es'!$CO33="!",'Encodage réponses Es'!BW33=""),"!",IF('Encodage réponses Es'!BW33="","",'Encodage réponses Es'!BW33)))</f>
        <v/>
      </c>
      <c r="CS35" s="119" t="str">
        <f>IF(OR(E35="a",E35="A"),E35,IF(AND('Encodage réponses Es'!$CO33="!",'Encodage réponses Es'!BX33=""),"!",IF('Encodage réponses Es'!BX33="","",'Encodage réponses Es'!BX33)))</f>
        <v/>
      </c>
      <c r="CT35" s="539" t="str">
        <f t="shared" si="15"/>
        <v/>
      </c>
      <c r="CU35" s="540"/>
      <c r="CV35" s="97" t="str">
        <f>IF(OR(AG35="a",AG35="A"),AG35,IF(AND('Encodage réponses Es'!$CO33="!",'Encodage réponses Es'!BI33=""),"!",IF('Encodage réponses Es'!BI33="","",'Encodage réponses Es'!BI33)))</f>
        <v/>
      </c>
      <c r="CW35" s="83" t="str">
        <f>IF(OR(E35="a",E35="A"),E35,IF(AND('Encodage réponses Es'!$CO33="!",'Encodage réponses Es'!BJ33=""),"!",IF('Encodage réponses Es'!BJ33="","",'Encodage réponses Es'!BJ33)))</f>
        <v/>
      </c>
      <c r="CX35" s="83" t="str">
        <f>IF(OR(E35="a",E35="A"),E35,IF(AND('Encodage réponses Es'!$CO33="!",'Encodage réponses Es'!BK33=""),"!",IF('Encodage réponses Es'!BK33="","",'Encodage réponses Es'!BK33)))</f>
        <v/>
      </c>
      <c r="CY35" s="83" t="str">
        <f>IF(OR(E35="a",E35="A"),E35,IF(AND('Encodage réponses Es'!$CO33="!",'Encodage réponses Es'!BL33=""),"!",IF('Encodage réponses Es'!BL33="","",'Encodage réponses Es'!BL33)))</f>
        <v/>
      </c>
      <c r="CZ35" s="83" t="str">
        <f>IF(OR(E35="a",E35="A"),E35,IF(AND('Encodage réponses Es'!$CO33="!",'Encodage réponses Es'!BM33=""),"!",IF('Encodage réponses Es'!BM33="","",'Encodage réponses Es'!BM33)))</f>
        <v/>
      </c>
      <c r="DA35" s="83" t="str">
        <f>IF(OR(E35="a",E35="A"),E35,IF(AND('Encodage réponses Es'!$CO33="!",'Encodage réponses Es'!BY33=""),"!",IF('Encodage réponses Es'!BY33="","",'Encodage réponses Es'!BY33)))</f>
        <v/>
      </c>
      <c r="DB35" s="83" t="str">
        <f>IF(OR(E35="a",E35="A"),E35,IF(AND('Encodage réponses Es'!$CO33="!",'Encodage réponses Es'!BZ33=""),"!",IF('Encodage réponses Es'!BZ33="","",'Encodage réponses Es'!BZ33)))</f>
        <v/>
      </c>
      <c r="DC35" s="83" t="str">
        <f>IF(OR(E35="a",E35="A"),E35,IF(AND('Encodage réponses Es'!$CO33="!",'Encodage réponses Es'!CA33=""),"!",IF('Encodage réponses Es'!CA33="","",'Encodage réponses Es'!CA33)))</f>
        <v/>
      </c>
      <c r="DD35" s="83" t="str">
        <f>IF(OR(E35="a",E35="A"),E35,IF(AND('Encodage réponses Es'!$CO33="!",'Encodage réponses Es'!CB33=""),"!",IF('Encodage réponses Es'!CB33="","",'Encodage réponses Es'!CB33)))</f>
        <v/>
      </c>
      <c r="DE35" s="83" t="str">
        <f>IF(OR(E35="a",E35="A"),E35,IF(AND('Encodage réponses Es'!$CO33="!",'Encodage réponses Es'!CC33=""),"!",IF('Encodage réponses Es'!CC33="","",'Encodage réponses Es'!CC33)))</f>
        <v/>
      </c>
      <c r="DF35" s="83" t="str">
        <f>IF(OR(E35="a",E35="A"),E35,IF(AND('Encodage réponses Es'!$CO33="!",'Encodage réponses Es'!CK33=""),"!",IF('Encodage réponses Es'!CK33="","",'Encodage réponses Es'!CK33)))</f>
        <v/>
      </c>
      <c r="DG35" s="83" t="str">
        <f>IF(OR(E35="a",E35="A"),E35,IF(AND('Encodage réponses Es'!$CO33="!",'Encodage réponses Es'!CL33=""),"!",IF('Encodage réponses Es'!CL33="","",'Encodage réponses Es'!CL33)))</f>
        <v/>
      </c>
      <c r="DH35" s="83" t="str">
        <f>IF(OR(E35="a",E35="A"),E35,IF(AND('Encodage réponses Es'!$CO33="!",'Encodage réponses Es'!CM33=""),"!",IF('Encodage réponses Es'!CM33="","",'Encodage réponses Es'!CM33)))</f>
        <v/>
      </c>
      <c r="DI35" s="119" t="str">
        <f>IF(OR(E35="a",E35="A"),E35,IF(AND('Encodage réponses Es'!$CO33="!",'Encodage réponses Es'!CN33=""),"!",IF('Encodage réponses Es'!CN33="","",'Encodage réponses Es'!CN33)))</f>
        <v/>
      </c>
      <c r="DJ35" s="539" t="str">
        <f t="shared" si="16"/>
        <v/>
      </c>
      <c r="DK35" s="540"/>
      <c r="DL35" s="97" t="str">
        <f>IF(OR(E35="a",E35="A"),E35,IF(AND('Encodage réponses Es'!$CO33="!",'Encodage réponses Es'!BG33=""),"!",IF('Encodage réponses Es'!BG33="","",'Encodage réponses Es'!BG33)))</f>
        <v/>
      </c>
      <c r="DM35" s="119" t="str">
        <f>IF(OR(E35="a",E35="A"),E35,IF(AND('Encodage réponses Es'!$CO33="!",'Encodage réponses Es'!BH33=""),"!",IF('Encodage réponses Es'!BH33="","",'Encodage réponses Es'!BH33)))</f>
        <v/>
      </c>
      <c r="DN35" s="539" t="str">
        <f t="shared" si="17"/>
        <v/>
      </c>
      <c r="DO35" s="540"/>
      <c r="DP35" s="381" t="str">
        <f>IF(OR(E35="a",E35="A"),E35,IF(AND('Encodage réponses Es'!$CO33="!",'Encodage réponses Es'!CD33=""),"!",IF('Encodage réponses Es'!CD33="","",'Encodage réponses Es'!CD33)))</f>
        <v/>
      </c>
      <c r="DQ35" s="539" t="str">
        <f t="shared" si="18"/>
        <v/>
      </c>
      <c r="DR35" s="540"/>
    </row>
    <row r="36" spans="1:122" ht="11.25" customHeight="1" x14ac:dyDescent="0.25">
      <c r="A36" s="516"/>
      <c r="B36" s="517"/>
      <c r="C36" s="11">
        <v>32</v>
      </c>
      <c r="D36" s="11" t="str">
        <f>IF('Encodage réponses Es'!F34=0,"",'Encodage réponses Es'!F34)</f>
        <v/>
      </c>
      <c r="E36" s="57" t="str">
        <f>IF('Encodage réponses Es'!J34="","",'Encodage réponses Es'!J34)</f>
        <v/>
      </c>
      <c r="F36" s="84" t="str">
        <f t="shared" si="2"/>
        <v/>
      </c>
      <c r="G36" s="54" t="str">
        <f t="shared" si="3"/>
        <v/>
      </c>
      <c r="H36" s="90"/>
      <c r="I36" s="84" t="str">
        <f t="shared" si="4"/>
        <v/>
      </c>
      <c r="J36" s="54" t="str">
        <f t="shared" si="5"/>
        <v/>
      </c>
      <c r="K36" s="126"/>
      <c r="L36" s="84" t="str">
        <f t="shared" si="0"/>
        <v/>
      </c>
      <c r="M36" s="54" t="str">
        <f t="shared" si="1"/>
        <v/>
      </c>
      <c r="N36" s="126"/>
      <c r="O36" s="84" t="str">
        <f>IF(OR(E36="a",E36="A"),E36,IF(AND('Encodage réponses Es'!$CO34="!",'Encodage réponses Es'!L34=""),"!",IF('Encodage réponses Es'!L34="","",'Encodage réponses Es'!L34)))</f>
        <v/>
      </c>
      <c r="P36" s="108" t="str">
        <f>IF(OR(E36="a",E36="A"),E36,IF(AND('Encodage réponses Es'!$CO34="!",'Encodage réponses Es'!M34=""),"!",IF('Encodage réponses Es'!M34="","",'Encodage réponses Es'!M34)))</f>
        <v/>
      </c>
      <c r="Q36" s="108" t="str">
        <f>IF(OR(E36="a",E36="A"),E36,IF(AND('Encodage réponses Es'!$CO34="!",'Encodage réponses Es'!N34=""),"!",IF('Encodage réponses Es'!N34="","",'Encodage réponses Es'!N34)))</f>
        <v/>
      </c>
      <c r="R36" s="108" t="str">
        <f>IF(OR(E36="a",E36="A"),E36,IF(AND('Encodage réponses Es'!$CO34="!",'Encodage réponses Es'!O34=""),"!",IF('Encodage réponses Es'!O34="","",'Encodage réponses Es'!O34)))</f>
        <v/>
      </c>
      <c r="S36" s="108" t="str">
        <f>IF(OR(E36="a",E36="A"),E36,IF(AND('Encodage réponses Es'!$CO34="!",'Encodage réponses Es'!R34=""),"!",IF('Encodage réponses Es'!R34="","",'Encodage réponses Es'!R34)))</f>
        <v/>
      </c>
      <c r="T36" s="108" t="str">
        <f>IF(OR(E36="a",E36="A"),E36,IF(AND('Encodage réponses Es'!$CO34="!",'Encodage réponses Es'!U34=""),"!",IF('Encodage réponses Es'!U34="","",'Encodage réponses Es'!U34)))</f>
        <v/>
      </c>
      <c r="U36" s="109" t="str">
        <f>IF(OR(E36="a",E36="A"),E36,IF(AND('Encodage réponses Es'!$CO34="!",'Encodage réponses Es'!X34=""),"!",IF('Encodage réponses Es'!X34="","",'Encodage réponses Es'!X34)))</f>
        <v/>
      </c>
      <c r="V36" s="595" t="str">
        <f t="shared" si="6"/>
        <v/>
      </c>
      <c r="W36" s="588"/>
      <c r="X36" s="84" t="str">
        <f>IF(OR(E36="a",E36="A"),E36,IF(AND('Encodage réponses Es'!$CO34="!",'Encodage réponses Es'!AE34=""),"!",IF('Encodage réponses Es'!AE34="","",'Encodage réponses Es'!AE34)))</f>
        <v/>
      </c>
      <c r="Y36" s="108" t="str">
        <f>IF(OR(E36="a",E36="A"),E36,IF(AND('Encodage réponses Es'!$CO34="!",'Encodage réponses Es'!AJ34=""),"!",IF('Encodage réponses Es'!AJ34="","",'Encodage réponses Es'!AJ34)))</f>
        <v/>
      </c>
      <c r="Z36" s="108" t="str">
        <f>IF(OR(E36="a",E36="A"),E36,IF(AND('Encodage réponses Es'!$CO34="!",'Encodage réponses Es'!AN34=""),"!",IF('Encodage réponses Es'!AN34="","",'Encodage réponses Es'!AN34)))</f>
        <v/>
      </c>
      <c r="AA36" s="108" t="str">
        <f>IF(OR(E36="a",E36="A"),E36,IF(AND('Encodage réponses Es'!$CO34="!",'Encodage réponses Es'!AS34=""),"!",IF('Encodage réponses Es'!AS34="","",'Encodage réponses Es'!AS34)))</f>
        <v/>
      </c>
      <c r="AB36" s="108" t="str">
        <f>IF(OR(E36="a",E36="A"),E36,IF(AND('Encodage réponses Es'!$CO34="!",'Encodage réponses Es'!AZ34=""),"!",IF('Encodage réponses Es'!AZ34="","",'Encodage réponses Es'!AZ34)))</f>
        <v/>
      </c>
      <c r="AC36" s="109" t="str">
        <f>IF(OR(E36="a",E36="A"),E36,IF(AND('Encodage réponses Es'!$CO34="!",'Encodage réponses Es'!BA34=""),"!",IF('Encodage réponses Es'!BA34="","",'Encodage réponses Es'!BA34)))</f>
        <v/>
      </c>
      <c r="AD36" s="573" t="str">
        <f t="shared" si="7"/>
        <v/>
      </c>
      <c r="AE36" s="588"/>
      <c r="AF36" s="97" t="str">
        <f>IF(OR(E36="a",E36="A"),E36,IF(AND('Encodage réponses Es'!$CO34="!",'Encodage réponses Es'!P34=""),"!",IF('Encodage réponses Es'!P34="","",'Encodage réponses Es'!P34)))</f>
        <v/>
      </c>
      <c r="AG36" s="83" t="str">
        <f>IF(OR(E36="a",E36="A"),E36,IF(AND('Encodage réponses Es'!$CO34="!",'Encodage réponses Es'!Q34=""),"!",IF('Encodage réponses Es'!Q34="","",'Encodage réponses Es'!Q34)))</f>
        <v/>
      </c>
      <c r="AH36" s="83" t="str">
        <f>IF(OR(E36="a",E36="A"),E36,IF(AND('Encodage réponses Es'!$CO34="!",'Encodage réponses Es'!AO34=""),"!",IF('Encodage réponses Es'!AO34="","",'Encodage réponses Es'!AO34)))</f>
        <v/>
      </c>
      <c r="AI36" s="83" t="str">
        <f>IF(OR(E36="a",E36="A"),E36,IF(AND('Encodage réponses Es'!$CO34="!",'Encodage réponses Es'!AP34=""),"!",IF('Encodage réponses Es'!AP34="","",'Encodage réponses Es'!AP34)))</f>
        <v/>
      </c>
      <c r="AJ36" s="83" t="str">
        <f>IF(OR(E36="a",E36="A"),E36,IF(AND('Encodage réponses Es'!$CO34="!",'Encodage réponses Es'!AQ34=""),"!",IF('Encodage réponses Es'!AQ34="","",'Encodage réponses Es'!AQ34)))</f>
        <v/>
      </c>
      <c r="AK36" s="95" t="str">
        <f>IF(OR(E36="a",E36="A"),E36,IF(AND('Encodage réponses Es'!$CO34="!",'Encodage réponses Es'!AR34=""),"!",IF('Encodage réponses Es'!AR34="","",'Encodage réponses Es'!AR34)))</f>
        <v/>
      </c>
      <c r="AL36" s="539" t="str">
        <f t="shared" si="8"/>
        <v/>
      </c>
      <c r="AM36" s="540"/>
      <c r="AN36" s="97" t="str">
        <f>IF(OR(E36="a",E36="A"),E36,IF(AND('Encodage réponses Es'!$CO34="!",'Encodage réponses Es'!S34=""),"!",IF('Encodage réponses Es'!S34="","",'Encodage réponses Es'!S34)))</f>
        <v/>
      </c>
      <c r="AO36" s="83" t="str">
        <f>IF(OR(E36="a",E36="A"),E36,IF(AND('Encodage réponses Es'!$CO34="!",'Encodage réponses Es'!T34=""),"!",IF('Encodage réponses Es'!T34="","",'Encodage réponses Es'!T34)))</f>
        <v/>
      </c>
      <c r="AP36" s="83" t="str">
        <f>IF(OR(E36="a",E36="A"),E36,IF(AND('Encodage réponses Es'!$CO34="!",'Encodage réponses Es'!Z34=""),"!",IF('Encodage réponses Es'!Z34="","",'Encodage réponses Es'!Z34)))</f>
        <v/>
      </c>
      <c r="AQ36" s="83" t="str">
        <f>IF(OR(E36="a",E36="A"),E36,IF(AND('Encodage réponses Es'!$CO34="!",'Encodage réponses Es'!AA34=""),"!",IF('Encodage réponses Es'!AA34="","",'Encodage réponses Es'!AA34)))</f>
        <v/>
      </c>
      <c r="AR36" s="83" t="str">
        <f>IF(OR(E36="a",E36="A"),E36,IF(AND('Encodage réponses Es'!$CO34="!",'Encodage réponses Es'!AB34=""),"!",IF('Encodage réponses Es'!AB34="","",'Encodage réponses Es'!AB34)))</f>
        <v/>
      </c>
      <c r="AS36" s="83" t="str">
        <f>IF(OR(E36="a",E36="A"),E36,IF(AND('Encodage réponses Es'!$CO34="!",'Encodage réponses Es'!AC34=""),"!",IF('Encodage réponses Es'!AC34="","",'Encodage réponses Es'!AC34)))</f>
        <v/>
      </c>
      <c r="AT36" s="83" t="str">
        <f>IF(OR(E36="a",E36="A"),E36,IF(AND('Encodage réponses Es'!$CO34="!",'Encodage réponses Es'!AD34=""),"!",IF('Encodage réponses Es'!AD34="","",'Encodage réponses Es'!AD34)))</f>
        <v/>
      </c>
      <c r="AU36" s="119" t="str">
        <f>IF(OR(E36="a",E36="A"),E36,IF(AND('Encodage réponses Es'!$CO34="!",'Encodage réponses Es'!AF34=""),"!",IF('Encodage réponses Es'!AF34="","",'Encodage réponses Es'!AF34)))</f>
        <v/>
      </c>
      <c r="AV36" s="573" t="str">
        <f t="shared" si="9"/>
        <v/>
      </c>
      <c r="AW36" s="588"/>
      <c r="AX36" s="97" t="str">
        <f>IF(OR(E36="a",E36="A"),E36,IF(AND('Encodage réponses Es'!$CO34="!",'Encodage réponses Es'!AK34=""),"!",IF('Encodage réponses Es'!AK34="","",'Encodage réponses Es'!AK34)))</f>
        <v/>
      </c>
      <c r="AY36" s="83" t="str">
        <f>IF(OR(E36="a",E36="A"),E36,IF(AND('Encodage réponses Es'!$CO34="!",'Encodage réponses Es'!AM34=""),"!",IF('Encodage réponses Es'!AM34="","",'Encodage réponses Es'!AM34)))</f>
        <v/>
      </c>
      <c r="AZ36" s="83" t="str">
        <f>IF(OR(E36="a",E36="A"),E36,IF(AND('Encodage réponses Es'!$CO34="!",'Encodage réponses Es'!AT34=""),"!",IF('Encodage réponses Es'!AT34="","",'Encodage réponses Es'!AT34)))</f>
        <v/>
      </c>
      <c r="BA36" s="83" t="str">
        <f>IF(OR(E36="a",E36="A"),E36,IF(AND('Encodage réponses Es'!$CO34="!",'Encodage réponses Es'!AU34=""),"!",IF('Encodage réponses Es'!AU34="","",'Encodage réponses Es'!AU34)))</f>
        <v/>
      </c>
      <c r="BB36" s="83" t="str">
        <f>IF(OR(E36="a",E36="A"),E36,IF(AND('Encodage réponses Es'!$CO34="!",'Encodage réponses Es'!AV34=""),"!",IF('Encodage réponses Es'!AV34="","",'Encodage réponses Es'!AV34)))</f>
        <v/>
      </c>
      <c r="BC36" s="83" t="str">
        <f>IF(OR(E36="a",E36="A"),E36,IF(AND('Encodage réponses Es'!$CO34="!",'Encodage réponses Es'!AW34=""),"!",IF('Encodage réponses Es'!AW34="","",'Encodage réponses Es'!AW34)))</f>
        <v/>
      </c>
      <c r="BD36" s="83" t="str">
        <f>IF(OR(E36="a",E36="A"),E36,IF(AND('Encodage réponses Es'!$CO34="!",'Encodage réponses Es'!AX34=""),"!",IF('Encodage réponses Es'!AX34="","",'Encodage réponses Es'!AX34)))</f>
        <v/>
      </c>
      <c r="BE36" s="83" t="str">
        <f>IF(OR(E36="a",E36="A"),E36,IF(AND('Encodage réponses Es'!$CO34="!",'Encodage réponses Es'!AY34=""),"!",IF('Encodage réponses Es'!AY34="","",'Encodage réponses Es'!AY34)))</f>
        <v/>
      </c>
      <c r="BF36" s="83" t="str">
        <f>IF(OR(E36="a",E36="A"),E36,IF(AND('Encodage réponses Es'!$CO34="!",'Encodage réponses Es'!BB34=""),"!",IF('Encodage réponses Es'!BB34="","",'Encodage réponses Es'!BB34)))</f>
        <v/>
      </c>
      <c r="BG36" s="119" t="str">
        <f>IF(OR(E36="a",E36="A"),E36,IF(AND('Encodage réponses Es'!$CO34="!",'Encodage réponses Es'!BC34=""),"!",IF('Encodage réponses Es'!BC34="","",'Encodage réponses Es'!BC34)))</f>
        <v/>
      </c>
      <c r="BH36" s="539" t="str">
        <f t="shared" si="10"/>
        <v/>
      </c>
      <c r="BI36" s="540"/>
      <c r="BJ36" s="97" t="str">
        <f>IF(OR(E36="a",E36="A"),E36,IF(AND('Encodage réponses Es'!$CO34="!",'Encodage réponses Es'!V34=""),"!",IF('Encodage réponses Es'!V34="","",'Encodage réponses Es'!V34)))</f>
        <v/>
      </c>
      <c r="BK36" s="83" t="str">
        <f>IF(OR(E36="a",E36="A"),E36,IF(AND('Encodage réponses Es'!$CO34="!",'Encodage réponses Es'!W34=""),"!",IF('Encodage réponses Es'!W34="","",'Encodage réponses Es'!W34)))</f>
        <v/>
      </c>
      <c r="BL36" s="83" t="str">
        <f>IF(OR(E36="a",E36="A"),E36,IF(AND('Encodage réponses Es'!$CO34="!",'Encodage réponses Es'!Y34=""),"!",IF('Encodage réponses Es'!Y34="","",'Encodage réponses Es'!Y34)))</f>
        <v/>
      </c>
      <c r="BM36" s="83" t="str">
        <f>IF(OR(E36="a",E36="A"),E36,IF(AND('Encodage réponses Es'!$CO34="!",'Encodage réponses Es'!AG34=""),"!",IF('Encodage réponses Es'!AG34="","",'Encodage réponses Es'!AG34)))</f>
        <v/>
      </c>
      <c r="BN36" s="83" t="str">
        <f>IF(OR(E36="a",E36="A"),E36,IF(AND('Encodage réponses Es'!$CO34="!",'Encodage réponses Es'!AH34=""),"!",IF('Encodage réponses Es'!AH34="","",'Encodage réponses Es'!AH34)))</f>
        <v/>
      </c>
      <c r="BO36" s="83" t="str">
        <f>IF(OR(E36="a",E36="A"),E36,IF(AND('Encodage réponses Es'!$CO34="!",'Encodage réponses Es'!AI34=""),"!",IF('Encodage réponses Es'!AI34="","",'Encodage réponses Es'!AI34)))</f>
        <v/>
      </c>
      <c r="BP36" s="119" t="str">
        <f>IF(OR(E36="a",E36="A"),E36,IF(AND('Encodage réponses Es'!$CO34="!",'Encodage réponses Es'!AL34=""),"!",IF('Encodage réponses Es'!AL34="","",'Encodage réponses Es'!AL34)))</f>
        <v/>
      </c>
      <c r="BQ36" s="573" t="str">
        <f t="shared" si="11"/>
        <v/>
      </c>
      <c r="BR36" s="574"/>
      <c r="BS36" s="93"/>
      <c r="BT36" s="84" t="str">
        <f>IF(OR(E36="a",E36="A"),E36,IF(AND('Encodage réponses Es'!$CO34="!",'Encodage réponses Es'!BD34=""),"!",IF('Encodage réponses Es'!BD34="","",'Encodage réponses Es'!BD34)))</f>
        <v/>
      </c>
      <c r="BU36" s="108" t="str">
        <f>IF(OR(E36="a",E36="A"),E36,IF(AND('Encodage réponses Es'!$CO34="!",'Encodage réponses Es'!BE34=""),"!",IF('Encodage réponses Es'!BE34="","",'Encodage réponses Es'!BE34)))</f>
        <v/>
      </c>
      <c r="BV36" s="109" t="str">
        <f>IF(OR(E36="a",E36="A"),E36,IF(AND('Encodage réponses Es'!$CO34="!",'Encodage réponses Es'!BF34=""),"!",IF('Encodage réponses Es'!BF34="","",'Encodage réponses Es'!BF34)))</f>
        <v/>
      </c>
      <c r="BW36" s="539" t="str">
        <f t="shared" si="12"/>
        <v/>
      </c>
      <c r="BX36" s="540"/>
      <c r="BY36" s="97" t="str">
        <f>IF(OR(E36="a",E36="A"),E36,IF(AND('Encodage réponses Es'!$CO34="!",'Encodage réponses Es'!BN34=""),"!",IF('Encodage réponses Es'!BN34="","",'Encodage réponses Es'!BN34)))</f>
        <v/>
      </c>
      <c r="BZ36" s="119" t="str">
        <f>IF(OR(E36="a",E36="A"),E36,IF(AND('Encodage réponses Es'!$CO34="!",'Encodage réponses Es'!BP34=""),"!",IF('Encodage réponses Es'!BP34="","",'Encodage réponses Es'!BP34)))</f>
        <v/>
      </c>
      <c r="CA36" s="573" t="str">
        <f t="shared" si="13"/>
        <v/>
      </c>
      <c r="CB36" s="574"/>
      <c r="CC36" s="185" t="str">
        <f>IF(OR(E36="a",E36="A"),E36,IF(AND('Encodage réponses Es'!$CO34="!",'Encodage réponses Es'!BO34=""),"!",IF('Encodage réponses Es'!BO34="","",'Encodage réponses Es'!BO34)))</f>
        <v/>
      </c>
      <c r="CD36" s="83" t="str">
        <f>IF(OR(E36="a",E36="A"),E36,IF(AND('Encodage réponses Es'!$CO34="!",'Encodage réponses Es'!BV34=""),"!",IF('Encodage réponses Es'!BV34="","",'Encodage réponses Es'!BV34)))</f>
        <v/>
      </c>
      <c r="CE36" s="83" t="str">
        <f>IF(OR(E36="a",E36="A"),E36,IF(AND('Encodage réponses Es'!$CO34="!",'Encodage réponses Es'!CE34=""),"!",IF('Encodage réponses Es'!CE34="","",'Encodage réponses Es'!CE34)))</f>
        <v/>
      </c>
      <c r="CF36" s="83" t="str">
        <f>IF(OR(E36="a",E36="A"),E36,IF(AND('Encodage réponses Es'!$CO34="!",'Encodage réponses Es'!CF34=""),"!",IF('Encodage réponses Es'!CF34="","",'Encodage réponses Es'!CF34)))</f>
        <v/>
      </c>
      <c r="CG36" s="83" t="str">
        <f>IF(OR(E36="a",E36="A"),E36,IF(AND('Encodage réponses Es'!$CO34="!",'Encodage réponses Es'!CG34=""),"!",IF('Encodage réponses Es'!CG34="","",'Encodage réponses Es'!CG34)))</f>
        <v/>
      </c>
      <c r="CH36" s="83" t="str">
        <f>IF(OR(E36="a",E36="A"),E36,IF(AND('Encodage réponses Es'!$CO34="!",'Encodage réponses Es'!CH34=""),"!",IF('Encodage réponses Es'!CH34="","",'Encodage réponses Es'!CH34)))</f>
        <v/>
      </c>
      <c r="CI36" s="83" t="str">
        <f>IF(OR(E36="a",E36="A"),E36,IF(AND('Encodage réponses Es'!$CO34="!",'Encodage réponses Es'!CI34=""),"!",IF('Encodage réponses Es'!CI34="","",'Encodage réponses Es'!CI34)))</f>
        <v/>
      </c>
      <c r="CJ36" s="119" t="str">
        <f>IF(OR(E36="a",E36="A"),E36,IF(AND('Encodage réponses Es'!$CO34="!",'Encodage réponses Es'!CJ34=""),"!",IF('Encodage réponses Es'!CJ34="","",'Encodage réponses Es'!CJ34)))</f>
        <v/>
      </c>
      <c r="CK36" s="539" t="str">
        <f t="shared" si="14"/>
        <v/>
      </c>
      <c r="CL36" s="540"/>
      <c r="CM36" s="97" t="str">
        <f>IF(OR(E36="a",E36="A"),E36,IF(AND('Encodage réponses Es'!$CO34="!",'Encodage réponses Es'!BQ34=""),"!",IF('Encodage réponses Es'!BQ34="","",'Encodage réponses Es'!BQ34)))</f>
        <v/>
      </c>
      <c r="CN36" s="83" t="str">
        <f>IF(OR(E36="a",E36="A"),E36,IF(AND('Encodage réponses Es'!$CO34="!",'Encodage réponses Es'!BR34=""),"!",IF('Encodage réponses Es'!BR34="","",'Encodage réponses Es'!BR34)))</f>
        <v/>
      </c>
      <c r="CO36" s="83" t="str">
        <f>IF(OR(E36="a",E36="A"),E36,IF(AND('Encodage réponses Es'!$CO34="!",'Encodage réponses Es'!BS34=""),"!",IF('Encodage réponses Es'!BS34="","",'Encodage réponses Es'!BS34)))</f>
        <v/>
      </c>
      <c r="CP36" s="83" t="str">
        <f>IF(OR(E36="a",E36="A"),E36,IF(AND('Encodage réponses Es'!$CO34="!",'Encodage réponses Es'!BT34=""),"!",IF('Encodage réponses Es'!BT34="","",'Encodage réponses Es'!BT34)))</f>
        <v/>
      </c>
      <c r="CQ36" s="83" t="str">
        <f>IF(OR(E36="a",E36="A"),E36,IF(AND('Encodage réponses Es'!$CO34="!",'Encodage réponses Es'!BU34=""),"!",IF('Encodage réponses Es'!BU34="","",'Encodage réponses Es'!BU34)))</f>
        <v/>
      </c>
      <c r="CR36" s="83" t="str">
        <f>IF(OR(E36="a",E36="A"),E36,IF(AND('Encodage réponses Es'!$CO34="!",'Encodage réponses Es'!BW34=""),"!",IF('Encodage réponses Es'!BW34="","",'Encodage réponses Es'!BW34)))</f>
        <v/>
      </c>
      <c r="CS36" s="119" t="str">
        <f>IF(OR(E36="a",E36="A"),E36,IF(AND('Encodage réponses Es'!$CO34="!",'Encodage réponses Es'!BX34=""),"!",IF('Encodage réponses Es'!BX34="","",'Encodage réponses Es'!BX34)))</f>
        <v/>
      </c>
      <c r="CT36" s="539" t="str">
        <f t="shared" si="15"/>
        <v/>
      </c>
      <c r="CU36" s="540"/>
      <c r="CV36" s="97" t="str">
        <f>IF(OR(AG36="a",AG36="A"),AG36,IF(AND('Encodage réponses Es'!$CO34="!",'Encodage réponses Es'!BI34=""),"!",IF('Encodage réponses Es'!BI34="","",'Encodage réponses Es'!BI34)))</f>
        <v/>
      </c>
      <c r="CW36" s="83" t="str">
        <f>IF(OR(E36="a",E36="A"),E36,IF(AND('Encodage réponses Es'!$CO34="!",'Encodage réponses Es'!BJ34=""),"!",IF('Encodage réponses Es'!BJ34="","",'Encodage réponses Es'!BJ34)))</f>
        <v/>
      </c>
      <c r="CX36" s="83" t="str">
        <f>IF(OR(E36="a",E36="A"),E36,IF(AND('Encodage réponses Es'!$CO34="!",'Encodage réponses Es'!BK34=""),"!",IF('Encodage réponses Es'!BK34="","",'Encodage réponses Es'!BK34)))</f>
        <v/>
      </c>
      <c r="CY36" s="83" t="str">
        <f>IF(OR(E36="a",E36="A"),E36,IF(AND('Encodage réponses Es'!$CO34="!",'Encodage réponses Es'!BL34=""),"!",IF('Encodage réponses Es'!BL34="","",'Encodage réponses Es'!BL34)))</f>
        <v/>
      </c>
      <c r="CZ36" s="83" t="str">
        <f>IF(OR(E36="a",E36="A"),E36,IF(AND('Encodage réponses Es'!$CO34="!",'Encodage réponses Es'!BM34=""),"!",IF('Encodage réponses Es'!BM34="","",'Encodage réponses Es'!BM34)))</f>
        <v/>
      </c>
      <c r="DA36" s="83" t="str">
        <f>IF(OR(E36="a",E36="A"),E36,IF(AND('Encodage réponses Es'!$CO34="!",'Encodage réponses Es'!BY34=""),"!",IF('Encodage réponses Es'!BY34="","",'Encodage réponses Es'!BY34)))</f>
        <v/>
      </c>
      <c r="DB36" s="83" t="str">
        <f>IF(OR(E36="a",E36="A"),E36,IF(AND('Encodage réponses Es'!$CO34="!",'Encodage réponses Es'!BZ34=""),"!",IF('Encodage réponses Es'!BZ34="","",'Encodage réponses Es'!BZ34)))</f>
        <v/>
      </c>
      <c r="DC36" s="83" t="str">
        <f>IF(OR(E36="a",E36="A"),E36,IF(AND('Encodage réponses Es'!$CO34="!",'Encodage réponses Es'!CA34=""),"!",IF('Encodage réponses Es'!CA34="","",'Encodage réponses Es'!CA34)))</f>
        <v/>
      </c>
      <c r="DD36" s="83" t="str">
        <f>IF(OR(E36="a",E36="A"),E36,IF(AND('Encodage réponses Es'!$CO34="!",'Encodage réponses Es'!CB34=""),"!",IF('Encodage réponses Es'!CB34="","",'Encodage réponses Es'!CB34)))</f>
        <v/>
      </c>
      <c r="DE36" s="83" t="str">
        <f>IF(OR(E36="a",E36="A"),E36,IF(AND('Encodage réponses Es'!$CO34="!",'Encodage réponses Es'!CC34=""),"!",IF('Encodage réponses Es'!CC34="","",'Encodage réponses Es'!CC34)))</f>
        <v/>
      </c>
      <c r="DF36" s="83" t="str">
        <f>IF(OR(E36="a",E36="A"),E36,IF(AND('Encodage réponses Es'!$CO34="!",'Encodage réponses Es'!CK34=""),"!",IF('Encodage réponses Es'!CK34="","",'Encodage réponses Es'!CK34)))</f>
        <v/>
      </c>
      <c r="DG36" s="83" t="str">
        <f>IF(OR(E36="a",E36="A"),E36,IF(AND('Encodage réponses Es'!$CO34="!",'Encodage réponses Es'!CL34=""),"!",IF('Encodage réponses Es'!CL34="","",'Encodage réponses Es'!CL34)))</f>
        <v/>
      </c>
      <c r="DH36" s="83" t="str">
        <f>IF(OR(E36="a",E36="A"),E36,IF(AND('Encodage réponses Es'!$CO34="!",'Encodage réponses Es'!CM34=""),"!",IF('Encodage réponses Es'!CM34="","",'Encodage réponses Es'!CM34)))</f>
        <v/>
      </c>
      <c r="DI36" s="119" t="str">
        <f>IF(OR(E36="a",E36="A"),E36,IF(AND('Encodage réponses Es'!$CO34="!",'Encodage réponses Es'!CN34=""),"!",IF('Encodage réponses Es'!CN34="","",'Encodage réponses Es'!CN34)))</f>
        <v/>
      </c>
      <c r="DJ36" s="539" t="str">
        <f t="shared" si="16"/>
        <v/>
      </c>
      <c r="DK36" s="540"/>
      <c r="DL36" s="97" t="str">
        <f>IF(OR(E36="a",E36="A"),E36,IF(AND('Encodage réponses Es'!$CO34="!",'Encodage réponses Es'!BG34=""),"!",IF('Encodage réponses Es'!BG34="","",'Encodage réponses Es'!BG34)))</f>
        <v/>
      </c>
      <c r="DM36" s="119" t="str">
        <f>IF(OR(E36="a",E36="A"),E36,IF(AND('Encodage réponses Es'!$CO34="!",'Encodage réponses Es'!BH34=""),"!",IF('Encodage réponses Es'!BH34="","",'Encodage réponses Es'!BH34)))</f>
        <v/>
      </c>
      <c r="DN36" s="539" t="str">
        <f t="shared" si="17"/>
        <v/>
      </c>
      <c r="DO36" s="540"/>
      <c r="DP36" s="381" t="str">
        <f>IF(OR(E36="a",E36="A"),E36,IF(AND('Encodage réponses Es'!$CO34="!",'Encodage réponses Es'!CD34=""),"!",IF('Encodage réponses Es'!CD34="","",'Encodage réponses Es'!CD34)))</f>
        <v/>
      </c>
      <c r="DQ36" s="539" t="str">
        <f t="shared" si="18"/>
        <v/>
      </c>
      <c r="DR36" s="540"/>
    </row>
    <row r="37" spans="1:122" ht="11.25" customHeight="1" x14ac:dyDescent="0.25">
      <c r="A37" s="516"/>
      <c r="B37" s="517"/>
      <c r="C37" s="11">
        <v>33</v>
      </c>
      <c r="D37" s="11" t="str">
        <f>IF('Encodage réponses Es'!F35=0,"",'Encodage réponses Es'!F35)</f>
        <v/>
      </c>
      <c r="E37" s="57" t="str">
        <f>IF('Encodage réponses Es'!J35="","",'Encodage réponses Es'!J35)</f>
        <v/>
      </c>
      <c r="F37" s="84" t="str">
        <f t="shared" si="2"/>
        <v/>
      </c>
      <c r="G37" s="54" t="str">
        <f t="shared" si="3"/>
        <v/>
      </c>
      <c r="H37" s="90"/>
      <c r="I37" s="84" t="str">
        <f t="shared" si="4"/>
        <v/>
      </c>
      <c r="J37" s="54" t="str">
        <f t="shared" si="5"/>
        <v/>
      </c>
      <c r="K37" s="126"/>
      <c r="L37" s="84" t="str">
        <f t="shared" si="0"/>
        <v/>
      </c>
      <c r="M37" s="54" t="str">
        <f t="shared" si="1"/>
        <v/>
      </c>
      <c r="N37" s="126"/>
      <c r="O37" s="84" t="str">
        <f>IF(OR(E37="a",E37="A"),E37,IF(AND('Encodage réponses Es'!$CO35="!",'Encodage réponses Es'!L35=""),"!",IF('Encodage réponses Es'!L35="","",'Encodage réponses Es'!L35)))</f>
        <v/>
      </c>
      <c r="P37" s="108" t="str">
        <f>IF(OR(E37="a",E37="A"),E37,IF(AND('Encodage réponses Es'!$CO35="!",'Encodage réponses Es'!M35=""),"!",IF('Encodage réponses Es'!M35="","",'Encodage réponses Es'!M35)))</f>
        <v/>
      </c>
      <c r="Q37" s="108" t="str">
        <f>IF(OR(E37="a",E37="A"),E37,IF(AND('Encodage réponses Es'!$CO35="!",'Encodage réponses Es'!N35=""),"!",IF('Encodage réponses Es'!N35="","",'Encodage réponses Es'!N35)))</f>
        <v/>
      </c>
      <c r="R37" s="108" t="str">
        <f>IF(OR(E37="a",E37="A"),E37,IF(AND('Encodage réponses Es'!$CO35="!",'Encodage réponses Es'!O35=""),"!",IF('Encodage réponses Es'!O35="","",'Encodage réponses Es'!O35)))</f>
        <v/>
      </c>
      <c r="S37" s="108" t="str">
        <f>IF(OR(E37="a",E37="A"),E37,IF(AND('Encodage réponses Es'!$CO35="!",'Encodage réponses Es'!R35=""),"!",IF('Encodage réponses Es'!R35="","",'Encodage réponses Es'!R35)))</f>
        <v/>
      </c>
      <c r="T37" s="108" t="str">
        <f>IF(OR(E37="a",E37="A"),E37,IF(AND('Encodage réponses Es'!$CO35="!",'Encodage réponses Es'!U35=""),"!",IF('Encodage réponses Es'!U35="","",'Encodage réponses Es'!U35)))</f>
        <v/>
      </c>
      <c r="U37" s="109" t="str">
        <f>IF(OR(E37="a",E37="A"),E37,IF(AND('Encodage réponses Es'!$CO35="!",'Encodage réponses Es'!X35=""),"!",IF('Encodage réponses Es'!X35="","",'Encodage réponses Es'!X35)))</f>
        <v/>
      </c>
      <c r="V37" s="595" t="str">
        <f t="shared" si="6"/>
        <v/>
      </c>
      <c r="W37" s="588"/>
      <c r="X37" s="84" t="str">
        <f>IF(OR(E37="a",E37="A"),E37,IF(AND('Encodage réponses Es'!$CO35="!",'Encodage réponses Es'!AE35=""),"!",IF('Encodage réponses Es'!AE35="","",'Encodage réponses Es'!AE35)))</f>
        <v/>
      </c>
      <c r="Y37" s="108" t="str">
        <f>IF(OR(E37="a",E37="A"),E37,IF(AND('Encodage réponses Es'!$CO35="!",'Encodage réponses Es'!AJ35=""),"!",IF('Encodage réponses Es'!AJ35="","",'Encodage réponses Es'!AJ35)))</f>
        <v/>
      </c>
      <c r="Z37" s="108" t="str">
        <f>IF(OR(E37="a",E37="A"),E37,IF(AND('Encodage réponses Es'!$CO35="!",'Encodage réponses Es'!AN35=""),"!",IF('Encodage réponses Es'!AN35="","",'Encodage réponses Es'!AN35)))</f>
        <v/>
      </c>
      <c r="AA37" s="108" t="str">
        <f>IF(OR(E37="a",E37="A"),E37,IF(AND('Encodage réponses Es'!$CO35="!",'Encodage réponses Es'!AS35=""),"!",IF('Encodage réponses Es'!AS35="","",'Encodage réponses Es'!AS35)))</f>
        <v/>
      </c>
      <c r="AB37" s="108" t="str">
        <f>IF(OR(E37="a",E37="A"),E37,IF(AND('Encodage réponses Es'!$CO35="!",'Encodage réponses Es'!AZ35=""),"!",IF('Encodage réponses Es'!AZ35="","",'Encodage réponses Es'!AZ35)))</f>
        <v/>
      </c>
      <c r="AC37" s="109" t="str">
        <f>IF(OR(E37="a",E37="A"),E37,IF(AND('Encodage réponses Es'!$CO35="!",'Encodage réponses Es'!BA35=""),"!",IF('Encodage réponses Es'!BA35="","",'Encodage réponses Es'!BA35)))</f>
        <v/>
      </c>
      <c r="AD37" s="573" t="str">
        <f t="shared" si="7"/>
        <v/>
      </c>
      <c r="AE37" s="588"/>
      <c r="AF37" s="97" t="str">
        <f>IF(OR(E37="a",E37="A"),E37,IF(AND('Encodage réponses Es'!$CO35="!",'Encodage réponses Es'!P35=""),"!",IF('Encodage réponses Es'!P35="","",'Encodage réponses Es'!P35)))</f>
        <v/>
      </c>
      <c r="AG37" s="83" t="str">
        <f>IF(OR(E37="a",E37="A"),E37,IF(AND('Encodage réponses Es'!$CO35="!",'Encodage réponses Es'!Q35=""),"!",IF('Encodage réponses Es'!Q35="","",'Encodage réponses Es'!Q35)))</f>
        <v/>
      </c>
      <c r="AH37" s="83" t="str">
        <f>IF(OR(E37="a",E37="A"),E37,IF(AND('Encodage réponses Es'!$CO35="!",'Encodage réponses Es'!AO35=""),"!",IF('Encodage réponses Es'!AO35="","",'Encodage réponses Es'!AO35)))</f>
        <v/>
      </c>
      <c r="AI37" s="83" t="str">
        <f>IF(OR(E37="a",E37="A"),E37,IF(AND('Encodage réponses Es'!$CO35="!",'Encodage réponses Es'!AP35=""),"!",IF('Encodage réponses Es'!AP35="","",'Encodage réponses Es'!AP35)))</f>
        <v/>
      </c>
      <c r="AJ37" s="83" t="str">
        <f>IF(OR(E37="a",E37="A"),E37,IF(AND('Encodage réponses Es'!$CO35="!",'Encodage réponses Es'!AQ35=""),"!",IF('Encodage réponses Es'!AQ35="","",'Encodage réponses Es'!AQ35)))</f>
        <v/>
      </c>
      <c r="AK37" s="95" t="str">
        <f>IF(OR(E37="a",E37="A"),E37,IF(AND('Encodage réponses Es'!$CO35="!",'Encodage réponses Es'!AR35=""),"!",IF('Encodage réponses Es'!AR35="","",'Encodage réponses Es'!AR35)))</f>
        <v/>
      </c>
      <c r="AL37" s="539" t="str">
        <f t="shared" si="8"/>
        <v/>
      </c>
      <c r="AM37" s="540"/>
      <c r="AN37" s="97" t="str">
        <f>IF(OR(E37="a",E37="A"),E37,IF(AND('Encodage réponses Es'!$CO35="!",'Encodage réponses Es'!S35=""),"!",IF('Encodage réponses Es'!S35="","",'Encodage réponses Es'!S35)))</f>
        <v/>
      </c>
      <c r="AO37" s="83" t="str">
        <f>IF(OR(E37="a",E37="A"),E37,IF(AND('Encodage réponses Es'!$CO35="!",'Encodage réponses Es'!T35=""),"!",IF('Encodage réponses Es'!T35="","",'Encodage réponses Es'!T35)))</f>
        <v/>
      </c>
      <c r="AP37" s="83" t="str">
        <f>IF(OR(E37="a",E37="A"),E37,IF(AND('Encodage réponses Es'!$CO35="!",'Encodage réponses Es'!Z35=""),"!",IF('Encodage réponses Es'!Z35="","",'Encodage réponses Es'!Z35)))</f>
        <v/>
      </c>
      <c r="AQ37" s="83" t="str">
        <f>IF(OR(E37="a",E37="A"),E37,IF(AND('Encodage réponses Es'!$CO35="!",'Encodage réponses Es'!AA35=""),"!",IF('Encodage réponses Es'!AA35="","",'Encodage réponses Es'!AA35)))</f>
        <v/>
      </c>
      <c r="AR37" s="83" t="str">
        <f>IF(OR(E37="a",E37="A"),E37,IF(AND('Encodage réponses Es'!$CO35="!",'Encodage réponses Es'!AB35=""),"!",IF('Encodage réponses Es'!AB35="","",'Encodage réponses Es'!AB35)))</f>
        <v/>
      </c>
      <c r="AS37" s="83" t="str">
        <f>IF(OR(E37="a",E37="A"),E37,IF(AND('Encodage réponses Es'!$CO35="!",'Encodage réponses Es'!AC35=""),"!",IF('Encodage réponses Es'!AC35="","",'Encodage réponses Es'!AC35)))</f>
        <v/>
      </c>
      <c r="AT37" s="83" t="str">
        <f>IF(OR(E37="a",E37="A"),E37,IF(AND('Encodage réponses Es'!$CO35="!",'Encodage réponses Es'!AD35=""),"!",IF('Encodage réponses Es'!AD35="","",'Encodage réponses Es'!AD35)))</f>
        <v/>
      </c>
      <c r="AU37" s="119" t="str">
        <f>IF(OR(E37="a",E37="A"),E37,IF(AND('Encodage réponses Es'!$CO35="!",'Encodage réponses Es'!AF35=""),"!",IF('Encodage réponses Es'!AF35="","",'Encodage réponses Es'!AF35)))</f>
        <v/>
      </c>
      <c r="AV37" s="573" t="str">
        <f t="shared" si="9"/>
        <v/>
      </c>
      <c r="AW37" s="588"/>
      <c r="AX37" s="97" t="str">
        <f>IF(OR(E37="a",E37="A"),E37,IF(AND('Encodage réponses Es'!$CO35="!",'Encodage réponses Es'!AK35=""),"!",IF('Encodage réponses Es'!AK35="","",'Encodage réponses Es'!AK35)))</f>
        <v/>
      </c>
      <c r="AY37" s="83" t="str">
        <f>IF(OR(E37="a",E37="A"),E37,IF(AND('Encodage réponses Es'!$CO35="!",'Encodage réponses Es'!AM35=""),"!",IF('Encodage réponses Es'!AM35="","",'Encodage réponses Es'!AM35)))</f>
        <v/>
      </c>
      <c r="AZ37" s="83" t="str">
        <f>IF(OR(E37="a",E37="A"),E37,IF(AND('Encodage réponses Es'!$CO35="!",'Encodage réponses Es'!AT35=""),"!",IF('Encodage réponses Es'!AT35="","",'Encodage réponses Es'!AT35)))</f>
        <v/>
      </c>
      <c r="BA37" s="83" t="str">
        <f>IF(OR(E37="a",E37="A"),E37,IF(AND('Encodage réponses Es'!$CO35="!",'Encodage réponses Es'!AU35=""),"!",IF('Encodage réponses Es'!AU35="","",'Encodage réponses Es'!AU35)))</f>
        <v/>
      </c>
      <c r="BB37" s="83" t="str">
        <f>IF(OR(E37="a",E37="A"),E37,IF(AND('Encodage réponses Es'!$CO35="!",'Encodage réponses Es'!AV35=""),"!",IF('Encodage réponses Es'!AV35="","",'Encodage réponses Es'!AV35)))</f>
        <v/>
      </c>
      <c r="BC37" s="83" t="str">
        <f>IF(OR(E37="a",E37="A"),E37,IF(AND('Encodage réponses Es'!$CO35="!",'Encodage réponses Es'!AW35=""),"!",IF('Encodage réponses Es'!AW35="","",'Encodage réponses Es'!AW35)))</f>
        <v/>
      </c>
      <c r="BD37" s="83" t="str">
        <f>IF(OR(E37="a",E37="A"),E37,IF(AND('Encodage réponses Es'!$CO35="!",'Encodage réponses Es'!AX35=""),"!",IF('Encodage réponses Es'!AX35="","",'Encodage réponses Es'!AX35)))</f>
        <v/>
      </c>
      <c r="BE37" s="83" t="str">
        <f>IF(OR(E37="a",E37="A"),E37,IF(AND('Encodage réponses Es'!$CO35="!",'Encodage réponses Es'!AY35=""),"!",IF('Encodage réponses Es'!AY35="","",'Encodage réponses Es'!AY35)))</f>
        <v/>
      </c>
      <c r="BF37" s="83" t="str">
        <f>IF(OR(E37="a",E37="A"),E37,IF(AND('Encodage réponses Es'!$CO35="!",'Encodage réponses Es'!BB35=""),"!",IF('Encodage réponses Es'!BB35="","",'Encodage réponses Es'!BB35)))</f>
        <v/>
      </c>
      <c r="BG37" s="119" t="str">
        <f>IF(OR(E37="a",E37="A"),E37,IF(AND('Encodage réponses Es'!$CO35="!",'Encodage réponses Es'!BC35=""),"!",IF('Encodage réponses Es'!BC35="","",'Encodage réponses Es'!BC35)))</f>
        <v/>
      </c>
      <c r="BH37" s="539" t="str">
        <f t="shared" si="10"/>
        <v/>
      </c>
      <c r="BI37" s="540"/>
      <c r="BJ37" s="97" t="str">
        <f>IF(OR(E37="a",E37="A"),E37,IF(AND('Encodage réponses Es'!$CO35="!",'Encodage réponses Es'!V35=""),"!",IF('Encodage réponses Es'!V35="","",'Encodage réponses Es'!V35)))</f>
        <v/>
      </c>
      <c r="BK37" s="83" t="str">
        <f>IF(OR(E37="a",E37="A"),E37,IF(AND('Encodage réponses Es'!$CO35="!",'Encodage réponses Es'!W35=""),"!",IF('Encodage réponses Es'!W35="","",'Encodage réponses Es'!W35)))</f>
        <v/>
      </c>
      <c r="BL37" s="83" t="str">
        <f>IF(OR(E37="a",E37="A"),E37,IF(AND('Encodage réponses Es'!$CO35="!",'Encodage réponses Es'!Y35=""),"!",IF('Encodage réponses Es'!Y35="","",'Encodage réponses Es'!Y35)))</f>
        <v/>
      </c>
      <c r="BM37" s="83" t="str">
        <f>IF(OR(E37="a",E37="A"),E37,IF(AND('Encodage réponses Es'!$CO35="!",'Encodage réponses Es'!AG35=""),"!",IF('Encodage réponses Es'!AG35="","",'Encodage réponses Es'!AG35)))</f>
        <v/>
      </c>
      <c r="BN37" s="83" t="str">
        <f>IF(OR(E37="a",E37="A"),E37,IF(AND('Encodage réponses Es'!$CO35="!",'Encodage réponses Es'!AH35=""),"!",IF('Encodage réponses Es'!AH35="","",'Encodage réponses Es'!AH35)))</f>
        <v/>
      </c>
      <c r="BO37" s="83" t="str">
        <f>IF(OR(E37="a",E37="A"),E37,IF(AND('Encodage réponses Es'!$CO35="!",'Encodage réponses Es'!AI35=""),"!",IF('Encodage réponses Es'!AI35="","",'Encodage réponses Es'!AI35)))</f>
        <v/>
      </c>
      <c r="BP37" s="119" t="str">
        <f>IF(OR(E37="a",E37="A"),E37,IF(AND('Encodage réponses Es'!$CO35="!",'Encodage réponses Es'!AL35=""),"!",IF('Encodage réponses Es'!AL35="","",'Encodage réponses Es'!AL35)))</f>
        <v/>
      </c>
      <c r="BQ37" s="573" t="str">
        <f t="shared" si="11"/>
        <v/>
      </c>
      <c r="BR37" s="574"/>
      <c r="BS37" s="93"/>
      <c r="BT37" s="84" t="str">
        <f>IF(OR(E37="a",E37="A"),E37,IF(AND('Encodage réponses Es'!$CO35="!",'Encodage réponses Es'!BD35=""),"!",IF('Encodage réponses Es'!BD35="","",'Encodage réponses Es'!BD35)))</f>
        <v/>
      </c>
      <c r="BU37" s="108" t="str">
        <f>IF(OR(E37="a",E37="A"),E37,IF(AND('Encodage réponses Es'!$CO35="!",'Encodage réponses Es'!BE35=""),"!",IF('Encodage réponses Es'!BE35="","",'Encodage réponses Es'!BE35)))</f>
        <v/>
      </c>
      <c r="BV37" s="109" t="str">
        <f>IF(OR(E37="a",E37="A"),E37,IF(AND('Encodage réponses Es'!$CO35="!",'Encodage réponses Es'!BF35=""),"!",IF('Encodage réponses Es'!BF35="","",'Encodage réponses Es'!BF35)))</f>
        <v/>
      </c>
      <c r="BW37" s="539" t="str">
        <f t="shared" si="12"/>
        <v/>
      </c>
      <c r="BX37" s="540"/>
      <c r="BY37" s="97" t="str">
        <f>IF(OR(E37="a",E37="A"),E37,IF(AND('Encodage réponses Es'!$CO35="!",'Encodage réponses Es'!BN35=""),"!",IF('Encodage réponses Es'!BN35="","",'Encodage réponses Es'!BN35)))</f>
        <v/>
      </c>
      <c r="BZ37" s="119" t="str">
        <f>IF(OR(E37="a",E37="A"),E37,IF(AND('Encodage réponses Es'!$CO35="!",'Encodage réponses Es'!BP35=""),"!",IF('Encodage réponses Es'!BP35="","",'Encodage réponses Es'!BP35)))</f>
        <v/>
      </c>
      <c r="CA37" s="573" t="str">
        <f t="shared" si="13"/>
        <v/>
      </c>
      <c r="CB37" s="574"/>
      <c r="CC37" s="185" t="str">
        <f>IF(OR(E37="a",E37="A"),E37,IF(AND('Encodage réponses Es'!$CO35="!",'Encodage réponses Es'!BO35=""),"!",IF('Encodage réponses Es'!BO35="","",'Encodage réponses Es'!BO35)))</f>
        <v/>
      </c>
      <c r="CD37" s="83" t="str">
        <f>IF(OR(E37="a",E37="A"),E37,IF(AND('Encodage réponses Es'!$CO35="!",'Encodage réponses Es'!BV35=""),"!",IF('Encodage réponses Es'!BV35="","",'Encodage réponses Es'!BV35)))</f>
        <v/>
      </c>
      <c r="CE37" s="83" t="str">
        <f>IF(OR(E37="a",E37="A"),E37,IF(AND('Encodage réponses Es'!$CO35="!",'Encodage réponses Es'!CE35=""),"!",IF('Encodage réponses Es'!CE35="","",'Encodage réponses Es'!CE35)))</f>
        <v/>
      </c>
      <c r="CF37" s="83" t="str">
        <f>IF(OR(E37="a",E37="A"),E37,IF(AND('Encodage réponses Es'!$CO35="!",'Encodage réponses Es'!CF35=""),"!",IF('Encodage réponses Es'!CF35="","",'Encodage réponses Es'!CF35)))</f>
        <v/>
      </c>
      <c r="CG37" s="83" t="str">
        <f>IF(OR(E37="a",E37="A"),E37,IF(AND('Encodage réponses Es'!$CO35="!",'Encodage réponses Es'!CG35=""),"!",IF('Encodage réponses Es'!CG35="","",'Encodage réponses Es'!CG35)))</f>
        <v/>
      </c>
      <c r="CH37" s="83" t="str">
        <f>IF(OR(E37="a",E37="A"),E37,IF(AND('Encodage réponses Es'!$CO35="!",'Encodage réponses Es'!CH35=""),"!",IF('Encodage réponses Es'!CH35="","",'Encodage réponses Es'!CH35)))</f>
        <v/>
      </c>
      <c r="CI37" s="83" t="str">
        <f>IF(OR(E37="a",E37="A"),E37,IF(AND('Encodage réponses Es'!$CO35="!",'Encodage réponses Es'!CI35=""),"!",IF('Encodage réponses Es'!CI35="","",'Encodage réponses Es'!CI35)))</f>
        <v/>
      </c>
      <c r="CJ37" s="119" t="str">
        <f>IF(OR(E37="a",E37="A"),E37,IF(AND('Encodage réponses Es'!$CO35="!",'Encodage réponses Es'!CJ35=""),"!",IF('Encodage réponses Es'!CJ35="","",'Encodage réponses Es'!CJ35)))</f>
        <v/>
      </c>
      <c r="CK37" s="539" t="str">
        <f t="shared" si="14"/>
        <v/>
      </c>
      <c r="CL37" s="540"/>
      <c r="CM37" s="97" t="str">
        <f>IF(OR(E37="a",E37="A"),E37,IF(AND('Encodage réponses Es'!$CO35="!",'Encodage réponses Es'!BQ35=""),"!",IF('Encodage réponses Es'!BQ35="","",'Encodage réponses Es'!BQ35)))</f>
        <v/>
      </c>
      <c r="CN37" s="83" t="str">
        <f>IF(OR(E37="a",E37="A"),E37,IF(AND('Encodage réponses Es'!$CO35="!",'Encodage réponses Es'!BR35=""),"!",IF('Encodage réponses Es'!BR35="","",'Encodage réponses Es'!BR35)))</f>
        <v/>
      </c>
      <c r="CO37" s="83" t="str">
        <f>IF(OR(E37="a",E37="A"),E37,IF(AND('Encodage réponses Es'!$CO35="!",'Encodage réponses Es'!BS35=""),"!",IF('Encodage réponses Es'!BS35="","",'Encodage réponses Es'!BS35)))</f>
        <v/>
      </c>
      <c r="CP37" s="83" t="str">
        <f>IF(OR(E37="a",E37="A"),E37,IF(AND('Encodage réponses Es'!$CO35="!",'Encodage réponses Es'!BT35=""),"!",IF('Encodage réponses Es'!BT35="","",'Encodage réponses Es'!BT35)))</f>
        <v/>
      </c>
      <c r="CQ37" s="83" t="str">
        <f>IF(OR(E37="a",E37="A"),E37,IF(AND('Encodage réponses Es'!$CO35="!",'Encodage réponses Es'!BU35=""),"!",IF('Encodage réponses Es'!BU35="","",'Encodage réponses Es'!BU35)))</f>
        <v/>
      </c>
      <c r="CR37" s="83" t="str">
        <f>IF(OR(E37="a",E37="A"),E37,IF(AND('Encodage réponses Es'!$CO35="!",'Encodage réponses Es'!BW35=""),"!",IF('Encodage réponses Es'!BW35="","",'Encodage réponses Es'!BW35)))</f>
        <v/>
      </c>
      <c r="CS37" s="119" t="str">
        <f>IF(OR(E37="a",E37="A"),E37,IF(AND('Encodage réponses Es'!$CO35="!",'Encodage réponses Es'!BX35=""),"!",IF('Encodage réponses Es'!BX35="","",'Encodage réponses Es'!BX35)))</f>
        <v/>
      </c>
      <c r="CT37" s="539" t="str">
        <f t="shared" si="15"/>
        <v/>
      </c>
      <c r="CU37" s="540"/>
      <c r="CV37" s="97" t="str">
        <f>IF(OR(AG37="a",AG37="A"),AG37,IF(AND('Encodage réponses Es'!$CO35="!",'Encodage réponses Es'!BI35=""),"!",IF('Encodage réponses Es'!BI35="","",'Encodage réponses Es'!BI35)))</f>
        <v/>
      </c>
      <c r="CW37" s="83" t="str">
        <f>IF(OR(E37="a",E37="A"),E37,IF(AND('Encodage réponses Es'!$CO35="!",'Encodage réponses Es'!BJ35=""),"!",IF('Encodage réponses Es'!BJ35="","",'Encodage réponses Es'!BJ35)))</f>
        <v/>
      </c>
      <c r="CX37" s="83" t="str">
        <f>IF(OR(E37="a",E37="A"),E37,IF(AND('Encodage réponses Es'!$CO35="!",'Encodage réponses Es'!BK35=""),"!",IF('Encodage réponses Es'!BK35="","",'Encodage réponses Es'!BK35)))</f>
        <v/>
      </c>
      <c r="CY37" s="83" t="str">
        <f>IF(OR(E37="a",E37="A"),E37,IF(AND('Encodage réponses Es'!$CO35="!",'Encodage réponses Es'!BL35=""),"!",IF('Encodage réponses Es'!BL35="","",'Encodage réponses Es'!BL35)))</f>
        <v/>
      </c>
      <c r="CZ37" s="83" t="str">
        <f>IF(OR(E37="a",E37="A"),E37,IF(AND('Encodage réponses Es'!$CO35="!",'Encodage réponses Es'!BM35=""),"!",IF('Encodage réponses Es'!BM35="","",'Encodage réponses Es'!BM35)))</f>
        <v/>
      </c>
      <c r="DA37" s="83" t="str">
        <f>IF(OR(E37="a",E37="A"),E37,IF(AND('Encodage réponses Es'!$CO35="!",'Encodage réponses Es'!BY35=""),"!",IF('Encodage réponses Es'!BY35="","",'Encodage réponses Es'!BY35)))</f>
        <v/>
      </c>
      <c r="DB37" s="83" t="str">
        <f>IF(OR(E37="a",E37="A"),E37,IF(AND('Encodage réponses Es'!$CO35="!",'Encodage réponses Es'!BZ35=""),"!",IF('Encodage réponses Es'!BZ35="","",'Encodage réponses Es'!BZ35)))</f>
        <v/>
      </c>
      <c r="DC37" s="83" t="str">
        <f>IF(OR(E37="a",E37="A"),E37,IF(AND('Encodage réponses Es'!$CO35="!",'Encodage réponses Es'!CA35=""),"!",IF('Encodage réponses Es'!CA35="","",'Encodage réponses Es'!CA35)))</f>
        <v/>
      </c>
      <c r="DD37" s="83" t="str">
        <f>IF(OR(E37="a",E37="A"),E37,IF(AND('Encodage réponses Es'!$CO35="!",'Encodage réponses Es'!CB35=""),"!",IF('Encodage réponses Es'!CB35="","",'Encodage réponses Es'!CB35)))</f>
        <v/>
      </c>
      <c r="DE37" s="83" t="str">
        <f>IF(OR(E37="a",E37="A"),E37,IF(AND('Encodage réponses Es'!$CO35="!",'Encodage réponses Es'!CC35=""),"!",IF('Encodage réponses Es'!CC35="","",'Encodage réponses Es'!CC35)))</f>
        <v/>
      </c>
      <c r="DF37" s="83" t="str">
        <f>IF(OR(E37="a",E37="A"),E37,IF(AND('Encodage réponses Es'!$CO35="!",'Encodage réponses Es'!CK35=""),"!",IF('Encodage réponses Es'!CK35="","",'Encodage réponses Es'!CK35)))</f>
        <v/>
      </c>
      <c r="DG37" s="83" t="str">
        <f>IF(OR(E37="a",E37="A"),E37,IF(AND('Encodage réponses Es'!$CO35="!",'Encodage réponses Es'!CL35=""),"!",IF('Encodage réponses Es'!CL35="","",'Encodage réponses Es'!CL35)))</f>
        <v/>
      </c>
      <c r="DH37" s="83" t="str">
        <f>IF(OR(E37="a",E37="A"),E37,IF(AND('Encodage réponses Es'!$CO35="!",'Encodage réponses Es'!CM35=""),"!",IF('Encodage réponses Es'!CM35="","",'Encodage réponses Es'!CM35)))</f>
        <v/>
      </c>
      <c r="DI37" s="119" t="str">
        <f>IF(OR(E37="a",E37="A"),E37,IF(AND('Encodage réponses Es'!$CO35="!",'Encodage réponses Es'!CN35=""),"!",IF('Encodage réponses Es'!CN35="","",'Encodage réponses Es'!CN35)))</f>
        <v/>
      </c>
      <c r="DJ37" s="539" t="str">
        <f t="shared" si="16"/>
        <v/>
      </c>
      <c r="DK37" s="540"/>
      <c r="DL37" s="97" t="str">
        <f>IF(OR(E37="a",E37="A"),E37,IF(AND('Encodage réponses Es'!$CO35="!",'Encodage réponses Es'!BG35=""),"!",IF('Encodage réponses Es'!BG35="","",'Encodage réponses Es'!BG35)))</f>
        <v/>
      </c>
      <c r="DM37" s="119" t="str">
        <f>IF(OR(E37="a",E37="A"),E37,IF(AND('Encodage réponses Es'!$CO35="!",'Encodage réponses Es'!BH35=""),"!",IF('Encodage réponses Es'!BH35="","",'Encodage réponses Es'!BH35)))</f>
        <v/>
      </c>
      <c r="DN37" s="539" t="str">
        <f t="shared" si="17"/>
        <v/>
      </c>
      <c r="DO37" s="540"/>
      <c r="DP37" s="381" t="str">
        <f>IF(OR(E37="a",E37="A"),E37,IF(AND('Encodage réponses Es'!$CO35="!",'Encodage réponses Es'!CD35=""),"!",IF('Encodage réponses Es'!CD35="","",'Encodage réponses Es'!CD35)))</f>
        <v/>
      </c>
      <c r="DQ37" s="539" t="str">
        <f t="shared" si="18"/>
        <v/>
      </c>
      <c r="DR37" s="540"/>
    </row>
    <row r="38" spans="1:122" x14ac:dyDescent="0.25">
      <c r="A38" s="516"/>
      <c r="B38" s="517"/>
      <c r="C38" s="11">
        <v>34</v>
      </c>
      <c r="D38" s="11" t="str">
        <f>IF('Encodage réponses Es'!F36=0,"",'Encodage réponses Es'!F36)</f>
        <v/>
      </c>
      <c r="E38" s="57" t="str">
        <f>IF('Encodage réponses Es'!J36="","",'Encodage réponses Es'!J36)</f>
        <v/>
      </c>
      <c r="F38" s="84" t="str">
        <f t="shared" si="2"/>
        <v/>
      </c>
      <c r="G38" s="54" t="str">
        <f t="shared" si="3"/>
        <v/>
      </c>
      <c r="H38" s="90"/>
      <c r="I38" s="84" t="str">
        <f t="shared" si="4"/>
        <v/>
      </c>
      <c r="J38" s="54" t="str">
        <f t="shared" si="5"/>
        <v/>
      </c>
      <c r="K38" s="126"/>
      <c r="L38" s="84" t="str">
        <f t="shared" si="0"/>
        <v/>
      </c>
      <c r="M38" s="54" t="str">
        <f t="shared" si="1"/>
        <v/>
      </c>
      <c r="N38" s="126"/>
      <c r="O38" s="84" t="str">
        <f>IF(OR(E38="a",E38="A"),E38,IF(AND('Encodage réponses Es'!$CO36="!",'Encodage réponses Es'!L36=""),"!",IF('Encodage réponses Es'!L36="","",'Encodage réponses Es'!L36)))</f>
        <v/>
      </c>
      <c r="P38" s="108" t="str">
        <f>IF(OR(E38="a",E38="A"),E38,IF(AND('Encodage réponses Es'!$CO36="!",'Encodage réponses Es'!M36=""),"!",IF('Encodage réponses Es'!M36="","",'Encodage réponses Es'!M36)))</f>
        <v/>
      </c>
      <c r="Q38" s="108" t="str">
        <f>IF(OR(E38="a",E38="A"),E38,IF(AND('Encodage réponses Es'!$CO36="!",'Encodage réponses Es'!N36=""),"!",IF('Encodage réponses Es'!N36="","",'Encodage réponses Es'!N36)))</f>
        <v/>
      </c>
      <c r="R38" s="108" t="str">
        <f>IF(OR(E38="a",E38="A"),E38,IF(AND('Encodage réponses Es'!$CO36="!",'Encodage réponses Es'!O36=""),"!",IF('Encodage réponses Es'!O36="","",'Encodage réponses Es'!O36)))</f>
        <v/>
      </c>
      <c r="S38" s="108" t="str">
        <f>IF(OR(E38="a",E38="A"),E38,IF(AND('Encodage réponses Es'!$CO36="!",'Encodage réponses Es'!R36=""),"!",IF('Encodage réponses Es'!R36="","",'Encodage réponses Es'!R36)))</f>
        <v/>
      </c>
      <c r="T38" s="108" t="str">
        <f>IF(OR(E38="a",E38="A"),E38,IF(AND('Encodage réponses Es'!$CO36="!",'Encodage réponses Es'!U36=""),"!",IF('Encodage réponses Es'!U36="","",'Encodage réponses Es'!U36)))</f>
        <v/>
      </c>
      <c r="U38" s="109" t="str">
        <f>IF(OR(E38="a",E38="A"),E38,IF(AND('Encodage réponses Es'!$CO36="!",'Encodage réponses Es'!X36=""),"!",IF('Encodage réponses Es'!X36="","",'Encodage réponses Es'!X36)))</f>
        <v/>
      </c>
      <c r="V38" s="595" t="str">
        <f t="shared" si="6"/>
        <v/>
      </c>
      <c r="W38" s="588"/>
      <c r="X38" s="84" t="str">
        <f>IF(OR(E38="a",E38="A"),E38,IF(AND('Encodage réponses Es'!$CO36="!",'Encodage réponses Es'!AE36=""),"!",IF('Encodage réponses Es'!AE36="","",'Encodage réponses Es'!AE36)))</f>
        <v/>
      </c>
      <c r="Y38" s="108" t="str">
        <f>IF(OR(E38="a",E38="A"),E38,IF(AND('Encodage réponses Es'!$CO36="!",'Encodage réponses Es'!AJ36=""),"!",IF('Encodage réponses Es'!AJ36="","",'Encodage réponses Es'!AJ36)))</f>
        <v/>
      </c>
      <c r="Z38" s="108" t="str">
        <f>IF(OR(E38="a",E38="A"),E38,IF(AND('Encodage réponses Es'!$CO36="!",'Encodage réponses Es'!AN36=""),"!",IF('Encodage réponses Es'!AN36="","",'Encodage réponses Es'!AN36)))</f>
        <v/>
      </c>
      <c r="AA38" s="108" t="str">
        <f>IF(OR(E38="a",E38="A"),E38,IF(AND('Encodage réponses Es'!$CO36="!",'Encodage réponses Es'!AS36=""),"!",IF('Encodage réponses Es'!AS36="","",'Encodage réponses Es'!AS36)))</f>
        <v/>
      </c>
      <c r="AB38" s="108" t="str">
        <f>IF(OR(E38="a",E38="A"),E38,IF(AND('Encodage réponses Es'!$CO36="!",'Encodage réponses Es'!AZ36=""),"!",IF('Encodage réponses Es'!AZ36="","",'Encodage réponses Es'!AZ36)))</f>
        <v/>
      </c>
      <c r="AC38" s="109" t="str">
        <f>IF(OR(E38="a",E38="A"),E38,IF(AND('Encodage réponses Es'!$CO36="!",'Encodage réponses Es'!BA36=""),"!",IF('Encodage réponses Es'!BA36="","",'Encodage réponses Es'!BA36)))</f>
        <v/>
      </c>
      <c r="AD38" s="573" t="str">
        <f t="shared" si="7"/>
        <v/>
      </c>
      <c r="AE38" s="588"/>
      <c r="AF38" s="97" t="str">
        <f>IF(OR(E38="a",E38="A"),E38,IF(AND('Encodage réponses Es'!$CO36="!",'Encodage réponses Es'!P36=""),"!",IF('Encodage réponses Es'!P36="","",'Encodage réponses Es'!P36)))</f>
        <v/>
      </c>
      <c r="AG38" s="83" t="str">
        <f>IF(OR(E38="a",E38="A"),E38,IF(AND('Encodage réponses Es'!$CO36="!",'Encodage réponses Es'!Q36=""),"!",IF('Encodage réponses Es'!Q36="","",'Encodage réponses Es'!Q36)))</f>
        <v/>
      </c>
      <c r="AH38" s="83" t="str">
        <f>IF(OR(E38="a",E38="A"),E38,IF(AND('Encodage réponses Es'!$CO36="!",'Encodage réponses Es'!AO36=""),"!",IF('Encodage réponses Es'!AO36="","",'Encodage réponses Es'!AO36)))</f>
        <v/>
      </c>
      <c r="AI38" s="83" t="str">
        <f>IF(OR(E38="a",E38="A"),E38,IF(AND('Encodage réponses Es'!$CO36="!",'Encodage réponses Es'!AP36=""),"!",IF('Encodage réponses Es'!AP36="","",'Encodage réponses Es'!AP36)))</f>
        <v/>
      </c>
      <c r="AJ38" s="83" t="str">
        <f>IF(OR(E38="a",E38="A"),E38,IF(AND('Encodage réponses Es'!$CO36="!",'Encodage réponses Es'!AQ36=""),"!",IF('Encodage réponses Es'!AQ36="","",'Encodage réponses Es'!AQ36)))</f>
        <v/>
      </c>
      <c r="AK38" s="95" t="str">
        <f>IF(OR(E38="a",E38="A"),E38,IF(AND('Encodage réponses Es'!$CO36="!",'Encodage réponses Es'!AR36=""),"!",IF('Encodage réponses Es'!AR36="","",'Encodage réponses Es'!AR36)))</f>
        <v/>
      </c>
      <c r="AL38" s="539" t="str">
        <f t="shared" si="8"/>
        <v/>
      </c>
      <c r="AM38" s="540"/>
      <c r="AN38" s="97" t="str">
        <f>IF(OR(E38="a",E38="A"),E38,IF(AND('Encodage réponses Es'!$CO36="!",'Encodage réponses Es'!S36=""),"!",IF('Encodage réponses Es'!S36="","",'Encodage réponses Es'!S36)))</f>
        <v/>
      </c>
      <c r="AO38" s="83" t="str">
        <f>IF(OR(E38="a",E38="A"),E38,IF(AND('Encodage réponses Es'!$CO36="!",'Encodage réponses Es'!T36=""),"!",IF('Encodage réponses Es'!T36="","",'Encodage réponses Es'!T36)))</f>
        <v/>
      </c>
      <c r="AP38" s="83" t="str">
        <f>IF(OR(E38="a",E38="A"),E38,IF(AND('Encodage réponses Es'!$CO36="!",'Encodage réponses Es'!Z36=""),"!",IF('Encodage réponses Es'!Z36="","",'Encodage réponses Es'!Z36)))</f>
        <v/>
      </c>
      <c r="AQ38" s="83" t="str">
        <f>IF(OR(E38="a",E38="A"),E38,IF(AND('Encodage réponses Es'!$CO36="!",'Encodage réponses Es'!AA36=""),"!",IF('Encodage réponses Es'!AA36="","",'Encodage réponses Es'!AA36)))</f>
        <v/>
      </c>
      <c r="AR38" s="83" t="str">
        <f>IF(OR(E38="a",E38="A"),E38,IF(AND('Encodage réponses Es'!$CO36="!",'Encodage réponses Es'!AB36=""),"!",IF('Encodage réponses Es'!AB36="","",'Encodage réponses Es'!AB36)))</f>
        <v/>
      </c>
      <c r="AS38" s="83" t="str">
        <f>IF(OR(E38="a",E38="A"),E38,IF(AND('Encodage réponses Es'!$CO36="!",'Encodage réponses Es'!AC36=""),"!",IF('Encodage réponses Es'!AC36="","",'Encodage réponses Es'!AC36)))</f>
        <v/>
      </c>
      <c r="AT38" s="83" t="str">
        <f>IF(OR(E38="a",E38="A"),E38,IF(AND('Encodage réponses Es'!$CO36="!",'Encodage réponses Es'!AD36=""),"!",IF('Encodage réponses Es'!AD36="","",'Encodage réponses Es'!AD36)))</f>
        <v/>
      </c>
      <c r="AU38" s="119" t="str">
        <f>IF(OR(E38="a",E38="A"),E38,IF(AND('Encodage réponses Es'!$CO36="!",'Encodage réponses Es'!AF36=""),"!",IF('Encodage réponses Es'!AF36="","",'Encodage réponses Es'!AF36)))</f>
        <v/>
      </c>
      <c r="AV38" s="573" t="str">
        <f t="shared" si="9"/>
        <v/>
      </c>
      <c r="AW38" s="588"/>
      <c r="AX38" s="97" t="str">
        <f>IF(OR(E38="a",E38="A"),E38,IF(AND('Encodage réponses Es'!$CO36="!",'Encodage réponses Es'!AK36=""),"!",IF('Encodage réponses Es'!AK36="","",'Encodage réponses Es'!AK36)))</f>
        <v/>
      </c>
      <c r="AY38" s="83" t="str">
        <f>IF(OR(E38="a",E38="A"),E38,IF(AND('Encodage réponses Es'!$CO36="!",'Encodage réponses Es'!AM36=""),"!",IF('Encodage réponses Es'!AM36="","",'Encodage réponses Es'!AM36)))</f>
        <v/>
      </c>
      <c r="AZ38" s="83" t="str">
        <f>IF(OR(E38="a",E38="A"),E38,IF(AND('Encodage réponses Es'!$CO36="!",'Encodage réponses Es'!AT36=""),"!",IF('Encodage réponses Es'!AT36="","",'Encodage réponses Es'!AT36)))</f>
        <v/>
      </c>
      <c r="BA38" s="83" t="str">
        <f>IF(OR(E38="a",E38="A"),E38,IF(AND('Encodage réponses Es'!$CO36="!",'Encodage réponses Es'!AU36=""),"!",IF('Encodage réponses Es'!AU36="","",'Encodage réponses Es'!AU36)))</f>
        <v/>
      </c>
      <c r="BB38" s="83" t="str">
        <f>IF(OR(E38="a",E38="A"),E38,IF(AND('Encodage réponses Es'!$CO36="!",'Encodage réponses Es'!AV36=""),"!",IF('Encodage réponses Es'!AV36="","",'Encodage réponses Es'!AV36)))</f>
        <v/>
      </c>
      <c r="BC38" s="83" t="str">
        <f>IF(OR(E38="a",E38="A"),E38,IF(AND('Encodage réponses Es'!$CO36="!",'Encodage réponses Es'!AW36=""),"!",IF('Encodage réponses Es'!AW36="","",'Encodage réponses Es'!AW36)))</f>
        <v/>
      </c>
      <c r="BD38" s="83" t="str">
        <f>IF(OR(E38="a",E38="A"),E38,IF(AND('Encodage réponses Es'!$CO36="!",'Encodage réponses Es'!AX36=""),"!",IF('Encodage réponses Es'!AX36="","",'Encodage réponses Es'!AX36)))</f>
        <v/>
      </c>
      <c r="BE38" s="83" t="str">
        <f>IF(OR(E38="a",E38="A"),E38,IF(AND('Encodage réponses Es'!$CO36="!",'Encodage réponses Es'!AY36=""),"!",IF('Encodage réponses Es'!AY36="","",'Encodage réponses Es'!AY36)))</f>
        <v/>
      </c>
      <c r="BF38" s="83" t="str">
        <f>IF(OR(E38="a",E38="A"),E38,IF(AND('Encodage réponses Es'!$CO36="!",'Encodage réponses Es'!BB36=""),"!",IF('Encodage réponses Es'!BB36="","",'Encodage réponses Es'!BB36)))</f>
        <v/>
      </c>
      <c r="BG38" s="119" t="str">
        <f>IF(OR(E38="a",E38="A"),E38,IF(AND('Encodage réponses Es'!$CO36="!",'Encodage réponses Es'!BC36=""),"!",IF('Encodage réponses Es'!BC36="","",'Encodage réponses Es'!BC36)))</f>
        <v/>
      </c>
      <c r="BH38" s="539" t="str">
        <f t="shared" si="10"/>
        <v/>
      </c>
      <c r="BI38" s="540"/>
      <c r="BJ38" s="97" t="str">
        <f>IF(OR(E38="a",E38="A"),E38,IF(AND('Encodage réponses Es'!$CO36="!",'Encodage réponses Es'!V36=""),"!",IF('Encodage réponses Es'!V36="","",'Encodage réponses Es'!V36)))</f>
        <v/>
      </c>
      <c r="BK38" s="83" t="str">
        <f>IF(OR(E38="a",E38="A"),E38,IF(AND('Encodage réponses Es'!$CO36="!",'Encodage réponses Es'!W36=""),"!",IF('Encodage réponses Es'!W36="","",'Encodage réponses Es'!W36)))</f>
        <v/>
      </c>
      <c r="BL38" s="83" t="str">
        <f>IF(OR(E38="a",E38="A"),E38,IF(AND('Encodage réponses Es'!$CO36="!",'Encodage réponses Es'!Y36=""),"!",IF('Encodage réponses Es'!Y36="","",'Encodage réponses Es'!Y36)))</f>
        <v/>
      </c>
      <c r="BM38" s="83" t="str">
        <f>IF(OR(E38="a",E38="A"),E38,IF(AND('Encodage réponses Es'!$CO36="!",'Encodage réponses Es'!AG36=""),"!",IF('Encodage réponses Es'!AG36="","",'Encodage réponses Es'!AG36)))</f>
        <v/>
      </c>
      <c r="BN38" s="83" t="str">
        <f>IF(OR(E38="a",E38="A"),E38,IF(AND('Encodage réponses Es'!$CO36="!",'Encodage réponses Es'!AH36=""),"!",IF('Encodage réponses Es'!AH36="","",'Encodage réponses Es'!AH36)))</f>
        <v/>
      </c>
      <c r="BO38" s="83" t="str">
        <f>IF(OR(E38="a",E38="A"),E38,IF(AND('Encodage réponses Es'!$CO36="!",'Encodage réponses Es'!AI36=""),"!",IF('Encodage réponses Es'!AI36="","",'Encodage réponses Es'!AI36)))</f>
        <v/>
      </c>
      <c r="BP38" s="119" t="str">
        <f>IF(OR(E38="a",E38="A"),E38,IF(AND('Encodage réponses Es'!$CO36="!",'Encodage réponses Es'!AL36=""),"!",IF('Encodage réponses Es'!AL36="","",'Encodage réponses Es'!AL36)))</f>
        <v/>
      </c>
      <c r="BQ38" s="573" t="str">
        <f t="shared" si="11"/>
        <v/>
      </c>
      <c r="BR38" s="574"/>
      <c r="BS38" s="93"/>
      <c r="BT38" s="84" t="str">
        <f>IF(OR(E38="a",E38="A"),E38,IF(AND('Encodage réponses Es'!$CO36="!",'Encodage réponses Es'!BD36=""),"!",IF('Encodage réponses Es'!BD36="","",'Encodage réponses Es'!BD36)))</f>
        <v/>
      </c>
      <c r="BU38" s="108" t="str">
        <f>IF(OR(E38="a",E38="A"),E38,IF(AND('Encodage réponses Es'!$CO36="!",'Encodage réponses Es'!BE36=""),"!",IF('Encodage réponses Es'!BE36="","",'Encodage réponses Es'!BE36)))</f>
        <v/>
      </c>
      <c r="BV38" s="109" t="str">
        <f>IF(OR(E38="a",E38="A"),E38,IF(AND('Encodage réponses Es'!$CO36="!",'Encodage réponses Es'!BF36=""),"!",IF('Encodage réponses Es'!BF36="","",'Encodage réponses Es'!BF36)))</f>
        <v/>
      </c>
      <c r="BW38" s="539" t="str">
        <f t="shared" si="12"/>
        <v/>
      </c>
      <c r="BX38" s="540"/>
      <c r="BY38" s="97" t="str">
        <f>IF(OR(E38="a",E38="A"),E38,IF(AND('Encodage réponses Es'!$CO36="!",'Encodage réponses Es'!BN36=""),"!",IF('Encodage réponses Es'!BN36="","",'Encodage réponses Es'!BN36)))</f>
        <v/>
      </c>
      <c r="BZ38" s="119" t="str">
        <f>IF(OR(E38="a",E38="A"),E38,IF(AND('Encodage réponses Es'!$CO36="!",'Encodage réponses Es'!BP36=""),"!",IF('Encodage réponses Es'!BP36="","",'Encodage réponses Es'!BP36)))</f>
        <v/>
      </c>
      <c r="CA38" s="573" t="str">
        <f t="shared" si="13"/>
        <v/>
      </c>
      <c r="CB38" s="574"/>
      <c r="CC38" s="185" t="str">
        <f>IF(OR(E38="a",E38="A"),E38,IF(AND('Encodage réponses Es'!$CO36="!",'Encodage réponses Es'!BO36=""),"!",IF('Encodage réponses Es'!BO36="","",'Encodage réponses Es'!BO36)))</f>
        <v/>
      </c>
      <c r="CD38" s="83" t="str">
        <f>IF(OR(E38="a",E38="A"),E38,IF(AND('Encodage réponses Es'!$CO36="!",'Encodage réponses Es'!BV36=""),"!",IF('Encodage réponses Es'!BV36="","",'Encodage réponses Es'!BV36)))</f>
        <v/>
      </c>
      <c r="CE38" s="83" t="str">
        <f>IF(OR(E38="a",E38="A"),E38,IF(AND('Encodage réponses Es'!$CO36="!",'Encodage réponses Es'!CE36=""),"!",IF('Encodage réponses Es'!CE36="","",'Encodage réponses Es'!CE36)))</f>
        <v/>
      </c>
      <c r="CF38" s="83" t="str">
        <f>IF(OR(E38="a",E38="A"),E38,IF(AND('Encodage réponses Es'!$CO36="!",'Encodage réponses Es'!CF36=""),"!",IF('Encodage réponses Es'!CF36="","",'Encodage réponses Es'!CF36)))</f>
        <v/>
      </c>
      <c r="CG38" s="83" t="str">
        <f>IF(OR(E38="a",E38="A"),E38,IF(AND('Encodage réponses Es'!$CO36="!",'Encodage réponses Es'!CG36=""),"!",IF('Encodage réponses Es'!CG36="","",'Encodage réponses Es'!CG36)))</f>
        <v/>
      </c>
      <c r="CH38" s="83" t="str">
        <f>IF(OR(E38="a",E38="A"),E38,IF(AND('Encodage réponses Es'!$CO36="!",'Encodage réponses Es'!CH36=""),"!",IF('Encodage réponses Es'!CH36="","",'Encodage réponses Es'!CH36)))</f>
        <v/>
      </c>
      <c r="CI38" s="83" t="str">
        <f>IF(OR(E38="a",E38="A"),E38,IF(AND('Encodage réponses Es'!$CO36="!",'Encodage réponses Es'!CI36=""),"!",IF('Encodage réponses Es'!CI36="","",'Encodage réponses Es'!CI36)))</f>
        <v/>
      </c>
      <c r="CJ38" s="119" t="str">
        <f>IF(OR(E38="a",E38="A"),E38,IF(AND('Encodage réponses Es'!$CO36="!",'Encodage réponses Es'!CJ36=""),"!",IF('Encodage réponses Es'!CJ36="","",'Encodage réponses Es'!CJ36)))</f>
        <v/>
      </c>
      <c r="CK38" s="539" t="str">
        <f t="shared" si="14"/>
        <v/>
      </c>
      <c r="CL38" s="540"/>
      <c r="CM38" s="97" t="str">
        <f>IF(OR(E38="a",E38="A"),E38,IF(AND('Encodage réponses Es'!$CO36="!",'Encodage réponses Es'!BQ36=""),"!",IF('Encodage réponses Es'!BQ36="","",'Encodage réponses Es'!BQ36)))</f>
        <v/>
      </c>
      <c r="CN38" s="83" t="str">
        <f>IF(OR(E38="a",E38="A"),E38,IF(AND('Encodage réponses Es'!$CO36="!",'Encodage réponses Es'!BR36=""),"!",IF('Encodage réponses Es'!BR36="","",'Encodage réponses Es'!BR36)))</f>
        <v/>
      </c>
      <c r="CO38" s="83" t="str">
        <f>IF(OR(E38="a",E38="A"),E38,IF(AND('Encodage réponses Es'!$CO36="!",'Encodage réponses Es'!BS36=""),"!",IF('Encodage réponses Es'!BS36="","",'Encodage réponses Es'!BS36)))</f>
        <v/>
      </c>
      <c r="CP38" s="83" t="str">
        <f>IF(OR(E38="a",E38="A"),E38,IF(AND('Encodage réponses Es'!$CO36="!",'Encodage réponses Es'!BT36=""),"!",IF('Encodage réponses Es'!BT36="","",'Encodage réponses Es'!BT36)))</f>
        <v/>
      </c>
      <c r="CQ38" s="83" t="str">
        <f>IF(OR(E38="a",E38="A"),E38,IF(AND('Encodage réponses Es'!$CO36="!",'Encodage réponses Es'!BU36=""),"!",IF('Encodage réponses Es'!BU36="","",'Encodage réponses Es'!BU36)))</f>
        <v/>
      </c>
      <c r="CR38" s="83" t="str">
        <f>IF(OR(E38="a",E38="A"),E38,IF(AND('Encodage réponses Es'!$CO36="!",'Encodage réponses Es'!BW36=""),"!",IF('Encodage réponses Es'!BW36="","",'Encodage réponses Es'!BW36)))</f>
        <v/>
      </c>
      <c r="CS38" s="119" t="str">
        <f>IF(OR(E38="a",E38="A"),E38,IF(AND('Encodage réponses Es'!$CO36="!",'Encodage réponses Es'!BX36=""),"!",IF('Encodage réponses Es'!BX36="","",'Encodage réponses Es'!BX36)))</f>
        <v/>
      </c>
      <c r="CT38" s="539" t="str">
        <f t="shared" si="15"/>
        <v/>
      </c>
      <c r="CU38" s="540"/>
      <c r="CV38" s="97" t="str">
        <f>IF(OR(AG38="a",AG38="A"),AG38,IF(AND('Encodage réponses Es'!$CO36="!",'Encodage réponses Es'!BI36=""),"!",IF('Encodage réponses Es'!BI36="","",'Encodage réponses Es'!BI36)))</f>
        <v/>
      </c>
      <c r="CW38" s="83" t="str">
        <f>IF(OR(E38="a",E38="A"),E38,IF(AND('Encodage réponses Es'!$CO36="!",'Encodage réponses Es'!BJ36=""),"!",IF('Encodage réponses Es'!BJ36="","",'Encodage réponses Es'!BJ36)))</f>
        <v/>
      </c>
      <c r="CX38" s="83" t="str">
        <f>IF(OR(E38="a",E38="A"),E38,IF(AND('Encodage réponses Es'!$CO36="!",'Encodage réponses Es'!BK36=""),"!",IF('Encodage réponses Es'!BK36="","",'Encodage réponses Es'!BK36)))</f>
        <v/>
      </c>
      <c r="CY38" s="83" t="str">
        <f>IF(OR(E38="a",E38="A"),E38,IF(AND('Encodage réponses Es'!$CO36="!",'Encodage réponses Es'!BL36=""),"!",IF('Encodage réponses Es'!BL36="","",'Encodage réponses Es'!BL36)))</f>
        <v/>
      </c>
      <c r="CZ38" s="83" t="str">
        <f>IF(OR(E38="a",E38="A"),E38,IF(AND('Encodage réponses Es'!$CO36="!",'Encodage réponses Es'!BM36=""),"!",IF('Encodage réponses Es'!BM36="","",'Encodage réponses Es'!BM36)))</f>
        <v/>
      </c>
      <c r="DA38" s="83" t="str">
        <f>IF(OR(E38="a",E38="A"),E38,IF(AND('Encodage réponses Es'!$CO36="!",'Encodage réponses Es'!BY36=""),"!",IF('Encodage réponses Es'!BY36="","",'Encodage réponses Es'!BY36)))</f>
        <v/>
      </c>
      <c r="DB38" s="83" t="str">
        <f>IF(OR(E38="a",E38="A"),E38,IF(AND('Encodage réponses Es'!$CO36="!",'Encodage réponses Es'!BZ36=""),"!",IF('Encodage réponses Es'!BZ36="","",'Encodage réponses Es'!BZ36)))</f>
        <v/>
      </c>
      <c r="DC38" s="83" t="str">
        <f>IF(OR(E38="a",E38="A"),E38,IF(AND('Encodage réponses Es'!$CO36="!",'Encodage réponses Es'!CA36=""),"!",IF('Encodage réponses Es'!CA36="","",'Encodage réponses Es'!CA36)))</f>
        <v/>
      </c>
      <c r="DD38" s="83" t="str">
        <f>IF(OR(E38="a",E38="A"),E38,IF(AND('Encodage réponses Es'!$CO36="!",'Encodage réponses Es'!CB36=""),"!",IF('Encodage réponses Es'!CB36="","",'Encodage réponses Es'!CB36)))</f>
        <v/>
      </c>
      <c r="DE38" s="83" t="str">
        <f>IF(OR(E38="a",E38="A"),E38,IF(AND('Encodage réponses Es'!$CO36="!",'Encodage réponses Es'!CC36=""),"!",IF('Encodage réponses Es'!CC36="","",'Encodage réponses Es'!CC36)))</f>
        <v/>
      </c>
      <c r="DF38" s="83" t="str">
        <f>IF(OR(E38="a",E38="A"),E38,IF(AND('Encodage réponses Es'!$CO36="!",'Encodage réponses Es'!CK36=""),"!",IF('Encodage réponses Es'!CK36="","",'Encodage réponses Es'!CK36)))</f>
        <v/>
      </c>
      <c r="DG38" s="83" t="str">
        <f>IF(OR(E38="a",E38="A"),E38,IF(AND('Encodage réponses Es'!$CO36="!",'Encodage réponses Es'!CL36=""),"!",IF('Encodage réponses Es'!CL36="","",'Encodage réponses Es'!CL36)))</f>
        <v/>
      </c>
      <c r="DH38" s="83" t="str">
        <f>IF(OR(E38="a",E38="A"),E38,IF(AND('Encodage réponses Es'!$CO36="!",'Encodage réponses Es'!CM36=""),"!",IF('Encodage réponses Es'!CM36="","",'Encodage réponses Es'!CM36)))</f>
        <v/>
      </c>
      <c r="DI38" s="119" t="str">
        <f>IF(OR(E38="a",E38="A"),E38,IF(AND('Encodage réponses Es'!$CO36="!",'Encodage réponses Es'!CN36=""),"!",IF('Encodage réponses Es'!CN36="","",'Encodage réponses Es'!CN36)))</f>
        <v/>
      </c>
      <c r="DJ38" s="539" t="str">
        <f t="shared" si="16"/>
        <v/>
      </c>
      <c r="DK38" s="540"/>
      <c r="DL38" s="97" t="str">
        <f>IF(OR(E38="a",E38="A"),E38,IF(AND('Encodage réponses Es'!$CO36="!",'Encodage réponses Es'!BG36=""),"!",IF('Encodage réponses Es'!BG36="","",'Encodage réponses Es'!BG36)))</f>
        <v/>
      </c>
      <c r="DM38" s="119" t="str">
        <f>IF(OR(E38="a",E38="A"),E38,IF(AND('Encodage réponses Es'!$CO36="!",'Encodage réponses Es'!BH36=""),"!",IF('Encodage réponses Es'!BH36="","",'Encodage réponses Es'!BH36)))</f>
        <v/>
      </c>
      <c r="DN38" s="539" t="str">
        <f t="shared" si="17"/>
        <v/>
      </c>
      <c r="DO38" s="540"/>
      <c r="DP38" s="381" t="str">
        <f>IF(OR(E38="a",E38="A"),E38,IF(AND('Encodage réponses Es'!$CO36="!",'Encodage réponses Es'!CD36=""),"!",IF('Encodage réponses Es'!CD36="","",'Encodage réponses Es'!CD36)))</f>
        <v/>
      </c>
      <c r="DQ38" s="539" t="str">
        <f t="shared" si="18"/>
        <v/>
      </c>
      <c r="DR38" s="540"/>
    </row>
    <row r="39" spans="1:122" ht="12.75" customHeight="1" thickBot="1" x14ac:dyDescent="0.3">
      <c r="A39" s="518"/>
      <c r="B39" s="519"/>
      <c r="C39" s="12">
        <v>35</v>
      </c>
      <c r="D39" s="12" t="str">
        <f>IF('Encodage réponses Es'!F37=0,"",'Encodage réponses Es'!F37)</f>
        <v/>
      </c>
      <c r="E39" s="58" t="str">
        <f>IF('Encodage réponses Es'!J37="","",'Encodage réponses Es'!J37)</f>
        <v/>
      </c>
      <c r="F39" s="113" t="str">
        <f t="shared" si="2"/>
        <v/>
      </c>
      <c r="G39" s="94" t="str">
        <f t="shared" si="3"/>
        <v/>
      </c>
      <c r="H39" s="90"/>
      <c r="I39" s="113" t="str">
        <f t="shared" si="4"/>
        <v/>
      </c>
      <c r="J39" s="94" t="str">
        <f t="shared" si="5"/>
        <v/>
      </c>
      <c r="K39" s="126"/>
      <c r="L39" s="113" t="str">
        <f t="shared" si="0"/>
        <v/>
      </c>
      <c r="M39" s="94" t="str">
        <f t="shared" si="1"/>
        <v/>
      </c>
      <c r="N39" s="126"/>
      <c r="O39" s="113" t="str">
        <f>IF(OR(E39="a",E39="A"),E39,IF(AND('Encodage réponses Es'!$CO37="!",'Encodage réponses Es'!L37=""),"!",IF('Encodage réponses Es'!L37="","",'Encodage réponses Es'!L37)))</f>
        <v/>
      </c>
      <c r="P39" s="114" t="str">
        <f>IF(OR(E39="a",E39="A"),E39,IF(AND('Encodage réponses Es'!$CO37="!",'Encodage réponses Es'!M37=""),"!",IF('Encodage réponses Es'!M37="","",'Encodage réponses Es'!M37)))</f>
        <v/>
      </c>
      <c r="Q39" s="114" t="str">
        <f>IF(OR(E39="a",E39="A"),E39,IF(AND('Encodage réponses Es'!$CO37="!",'Encodage réponses Es'!N37=""),"!",IF('Encodage réponses Es'!N37="","",'Encodage réponses Es'!N37)))</f>
        <v/>
      </c>
      <c r="R39" s="114" t="str">
        <f>IF(OR(E39="a",E39="A"),E39,IF(AND('Encodage réponses Es'!$CO37="!",'Encodage réponses Es'!O37=""),"!",IF('Encodage réponses Es'!O37="","",'Encodage réponses Es'!O37)))</f>
        <v/>
      </c>
      <c r="S39" s="114" t="str">
        <f>IF(OR(E39="a",E39="A"),E39,IF(AND('Encodage réponses Es'!$CO37="!",'Encodage réponses Es'!R37=""),"!",IF('Encodage réponses Es'!R37="","",'Encodage réponses Es'!R37)))</f>
        <v/>
      </c>
      <c r="T39" s="114" t="str">
        <f>IF(OR(E39="a",E39="A"),E39,IF(AND('Encodage réponses Es'!$CO37="!",'Encodage réponses Es'!U37=""),"!",IF('Encodage réponses Es'!U37="","",'Encodage réponses Es'!U37)))</f>
        <v/>
      </c>
      <c r="U39" s="115" t="str">
        <f>IF(OR(E39="a",E39="A"),E39,IF(AND('Encodage réponses Es'!$CO37="!",'Encodage réponses Es'!X37=""),"!",IF('Encodage réponses Es'!X37="","",'Encodage réponses Es'!X37)))</f>
        <v/>
      </c>
      <c r="V39" s="604" t="str">
        <f t="shared" si="6"/>
        <v/>
      </c>
      <c r="W39" s="605"/>
      <c r="X39" s="113" t="str">
        <f>IF(OR(E39="a",E39="A"),E39,IF(AND('Encodage réponses Es'!$CO37="!",'Encodage réponses Es'!AE37=""),"!",IF('Encodage réponses Es'!AE37="","",'Encodage réponses Es'!AE37)))</f>
        <v/>
      </c>
      <c r="Y39" s="114" t="str">
        <f>IF(OR(E39="a",E39="A"),E39,IF(AND('Encodage réponses Es'!$CO37="!",'Encodage réponses Es'!AJ37=""),"!",IF('Encodage réponses Es'!AJ37="","",'Encodage réponses Es'!AJ37)))</f>
        <v/>
      </c>
      <c r="Z39" s="114" t="str">
        <f>IF(OR(E39="a",E39="A"),E39,IF(AND('Encodage réponses Es'!$CO37="!",'Encodage réponses Es'!AN37=""),"!",IF('Encodage réponses Es'!AN37="","",'Encodage réponses Es'!AN37)))</f>
        <v/>
      </c>
      <c r="AA39" s="114" t="str">
        <f>IF(OR(E39="a",E39="A"),E39,IF(AND('Encodage réponses Es'!$CO37="!",'Encodage réponses Es'!AS37=""),"!",IF('Encodage réponses Es'!AS37="","",'Encodage réponses Es'!AS37)))</f>
        <v/>
      </c>
      <c r="AB39" s="114" t="str">
        <f>IF(OR(E39="a",E39="A"),E39,IF(AND('Encodage réponses Es'!$CO37="!",'Encodage réponses Es'!AZ37=""),"!",IF('Encodage réponses Es'!AZ37="","",'Encodage réponses Es'!AZ37)))</f>
        <v/>
      </c>
      <c r="AC39" s="115" t="str">
        <f>IF(OR(E39="a",E39="A"),E39,IF(AND('Encodage réponses Es'!$CO37="!",'Encodage réponses Es'!BA37=""),"!",IF('Encodage réponses Es'!BA37="","",'Encodage réponses Es'!BA37)))</f>
        <v/>
      </c>
      <c r="AD39" s="571" t="str">
        <f t="shared" si="7"/>
        <v/>
      </c>
      <c r="AE39" s="605"/>
      <c r="AF39" s="98" t="str">
        <f>IF(OR(E39="a",E39="A"),E39,IF(AND('Encodage réponses Es'!$CO37="!",'Encodage réponses Es'!P37=""),"!",IF('Encodage réponses Es'!P37="","",'Encodage réponses Es'!P37)))</f>
        <v/>
      </c>
      <c r="AG39" s="116" t="str">
        <f>IF(OR(E39="a",E39="A"),E39,IF(AND('Encodage réponses Es'!$CO37="!",'Encodage réponses Es'!Q37=""),"!",IF('Encodage réponses Es'!Q37="","",'Encodage réponses Es'!Q37)))</f>
        <v/>
      </c>
      <c r="AH39" s="116" t="str">
        <f>IF(OR(E39="a",E39="A"),E39,IF(AND('Encodage réponses Es'!$CO37="!",'Encodage réponses Es'!AO37=""),"!",IF('Encodage réponses Es'!AO37="","",'Encodage réponses Es'!AO37)))</f>
        <v/>
      </c>
      <c r="AI39" s="116" t="str">
        <f>IF(OR(E39="a",E39="A"),E39,IF(AND('Encodage réponses Es'!$CO37="!",'Encodage réponses Es'!AP37=""),"!",IF('Encodage réponses Es'!AP37="","",'Encodage réponses Es'!AP37)))</f>
        <v/>
      </c>
      <c r="AJ39" s="116" t="str">
        <f>IF(OR(E39="a",E39="A"),E39,IF(AND('Encodage réponses Es'!$CO37="!",'Encodage réponses Es'!AQ37=""),"!",IF('Encodage réponses Es'!AQ37="","",'Encodage réponses Es'!AQ37)))</f>
        <v/>
      </c>
      <c r="AK39" s="96" t="str">
        <f>IF(OR(E39="a",E39="A"),E39,IF(AND('Encodage réponses Es'!$CO37="!",'Encodage réponses Es'!AR37=""),"!",IF('Encodage réponses Es'!AR37="","",'Encodage réponses Es'!AR37)))</f>
        <v/>
      </c>
      <c r="AL39" s="541" t="str">
        <f t="shared" si="8"/>
        <v/>
      </c>
      <c r="AM39" s="542"/>
      <c r="AN39" s="98" t="str">
        <f>IF(OR(E39="a",E39="A"),E39,IF(AND('Encodage réponses Es'!$CO37="!",'Encodage réponses Es'!S37=""),"!",IF('Encodage réponses Es'!S37="","",'Encodage réponses Es'!S37)))</f>
        <v/>
      </c>
      <c r="AO39" s="116" t="str">
        <f>IF(OR(E39="a",E39="A"),E39,IF(AND('Encodage réponses Es'!$CO37="!",'Encodage réponses Es'!T37=""),"!",IF('Encodage réponses Es'!T37="","",'Encodage réponses Es'!T37)))</f>
        <v/>
      </c>
      <c r="AP39" s="116" t="str">
        <f>IF(OR(E39="a",E39="A"),E39,IF(AND('Encodage réponses Es'!$CO37="!",'Encodage réponses Es'!Z37=""),"!",IF('Encodage réponses Es'!Z37="","",'Encodage réponses Es'!Z37)))</f>
        <v/>
      </c>
      <c r="AQ39" s="116" t="str">
        <f>IF(OR(E39="a",E39="A"),E39,IF(AND('Encodage réponses Es'!$CO37="!",'Encodage réponses Es'!AA37=""),"!",IF('Encodage réponses Es'!AA37="","",'Encodage réponses Es'!AA37)))</f>
        <v/>
      </c>
      <c r="AR39" s="116" t="str">
        <f>IF(OR(E39="a",E39="A"),E39,IF(AND('Encodage réponses Es'!$CO37="!",'Encodage réponses Es'!AB37=""),"!",IF('Encodage réponses Es'!AB37="","",'Encodage réponses Es'!AB37)))</f>
        <v/>
      </c>
      <c r="AS39" s="116" t="str">
        <f>IF(OR(E39="a",E39="A"),E39,IF(AND('Encodage réponses Es'!$CO37="!",'Encodage réponses Es'!AC37=""),"!",IF('Encodage réponses Es'!AC37="","",'Encodage réponses Es'!AC37)))</f>
        <v/>
      </c>
      <c r="AT39" s="116" t="str">
        <f>IF(OR(E39="a",E39="A"),E39,IF(AND('Encodage réponses Es'!$CO37="!",'Encodage réponses Es'!AD37=""),"!",IF('Encodage réponses Es'!AD37="","",'Encodage réponses Es'!AD37)))</f>
        <v/>
      </c>
      <c r="AU39" s="120" t="str">
        <f>IF(OR(E39="a",E39="A"),E39,IF(AND('Encodage réponses Es'!$CO37="!",'Encodage réponses Es'!AF37=""),"!",IF('Encodage réponses Es'!AF37="","",'Encodage réponses Es'!AF37)))</f>
        <v/>
      </c>
      <c r="AV39" s="571" t="str">
        <f t="shared" si="9"/>
        <v/>
      </c>
      <c r="AW39" s="605"/>
      <c r="AX39" s="98" t="str">
        <f>IF(OR(E39="a",E39="A"),E39,IF(AND('Encodage réponses Es'!$CO37="!",'Encodage réponses Es'!AK37=""),"!",IF('Encodage réponses Es'!AK37="","",'Encodage réponses Es'!AK37)))</f>
        <v/>
      </c>
      <c r="AY39" s="116" t="str">
        <f>IF(OR(E39="a",E39="A"),E39,IF(AND('Encodage réponses Es'!$CO37="!",'Encodage réponses Es'!AM37=""),"!",IF('Encodage réponses Es'!AM37="","",'Encodage réponses Es'!AM37)))</f>
        <v/>
      </c>
      <c r="AZ39" s="116" t="str">
        <f>IF(OR(E39="a",E39="A"),E39,IF(AND('Encodage réponses Es'!$CO37="!",'Encodage réponses Es'!AT37=""),"!",IF('Encodage réponses Es'!AT37="","",'Encodage réponses Es'!AT37)))</f>
        <v/>
      </c>
      <c r="BA39" s="116" t="str">
        <f>IF(OR(E39="a",E39="A"),E39,IF(AND('Encodage réponses Es'!$CO37="!",'Encodage réponses Es'!AU37=""),"!",IF('Encodage réponses Es'!AU37="","",'Encodage réponses Es'!AU37)))</f>
        <v/>
      </c>
      <c r="BB39" s="116" t="str">
        <f>IF(OR(E39="a",E39="A"),E39,IF(AND('Encodage réponses Es'!$CO37="!",'Encodage réponses Es'!AV37=""),"!",IF('Encodage réponses Es'!AV37="","",'Encodage réponses Es'!AV37)))</f>
        <v/>
      </c>
      <c r="BC39" s="116" t="str">
        <f>IF(OR(E39="a",E39="A"),E39,IF(AND('Encodage réponses Es'!$CO37="!",'Encodage réponses Es'!AW37=""),"!",IF('Encodage réponses Es'!AW37="","",'Encodage réponses Es'!AW37)))</f>
        <v/>
      </c>
      <c r="BD39" s="116" t="str">
        <f>IF(OR(E39="a",E39="A"),E39,IF(AND('Encodage réponses Es'!$CO37="!",'Encodage réponses Es'!AX37=""),"!",IF('Encodage réponses Es'!AX37="","",'Encodage réponses Es'!AX37)))</f>
        <v/>
      </c>
      <c r="BE39" s="116" t="str">
        <f>IF(OR(E39="a",E39="A"),E39,IF(AND('Encodage réponses Es'!$CO37="!",'Encodage réponses Es'!AY37=""),"!",IF('Encodage réponses Es'!AY37="","",'Encodage réponses Es'!AY37)))</f>
        <v/>
      </c>
      <c r="BF39" s="116" t="str">
        <f>IF(OR(E39="a",E39="A"),E39,IF(AND('Encodage réponses Es'!$CO37="!",'Encodage réponses Es'!BB37=""),"!",IF('Encodage réponses Es'!BB37="","",'Encodage réponses Es'!BB37)))</f>
        <v/>
      </c>
      <c r="BG39" s="120" t="str">
        <f>IF(OR(E39="a",E39="A"),E39,IF(AND('Encodage réponses Es'!$CO37="!",'Encodage réponses Es'!BC37=""),"!",IF('Encodage réponses Es'!BC37="","",'Encodage réponses Es'!BC37)))</f>
        <v/>
      </c>
      <c r="BH39" s="541" t="str">
        <f t="shared" si="10"/>
        <v/>
      </c>
      <c r="BI39" s="542"/>
      <c r="BJ39" s="98" t="str">
        <f>IF(OR(E39="a",E39="A"),E39,IF(AND('Encodage réponses Es'!$CO37="!",'Encodage réponses Es'!V37=""),"!",IF('Encodage réponses Es'!V37="","",'Encodage réponses Es'!V37)))</f>
        <v/>
      </c>
      <c r="BK39" s="116" t="str">
        <f>IF(OR(E39="a",E39="A"),E39,IF(AND('Encodage réponses Es'!$CO37="!",'Encodage réponses Es'!W37=""),"!",IF('Encodage réponses Es'!W37="","",'Encodage réponses Es'!W37)))</f>
        <v/>
      </c>
      <c r="BL39" s="116" t="str">
        <f>IF(OR(E39="a",E39="A"),E39,IF(AND('Encodage réponses Es'!$CO37="!",'Encodage réponses Es'!Y37=""),"!",IF('Encodage réponses Es'!Y37="","",'Encodage réponses Es'!Y37)))</f>
        <v/>
      </c>
      <c r="BM39" s="116" t="str">
        <f>IF(OR(E39="a",E39="A"),E39,IF(AND('Encodage réponses Es'!$CO37="!",'Encodage réponses Es'!AG37=""),"!",IF('Encodage réponses Es'!AG37="","",'Encodage réponses Es'!AG37)))</f>
        <v/>
      </c>
      <c r="BN39" s="116" t="str">
        <f>IF(OR(E39="a",E39="A"),E39,IF(AND('Encodage réponses Es'!$CO37="!",'Encodage réponses Es'!AH37=""),"!",IF('Encodage réponses Es'!AH37="","",'Encodage réponses Es'!AH37)))</f>
        <v/>
      </c>
      <c r="BO39" s="116" t="str">
        <f>IF(OR(E39="a",E39="A"),E39,IF(AND('Encodage réponses Es'!$CO37="!",'Encodage réponses Es'!AI37=""),"!",IF('Encodage réponses Es'!AI37="","",'Encodage réponses Es'!AI37)))</f>
        <v/>
      </c>
      <c r="BP39" s="120" t="str">
        <f>IF(OR(E39="a",E39="A"),E39,IF(AND('Encodage réponses Es'!$CO37="!",'Encodage réponses Es'!AL37=""),"!",IF('Encodage réponses Es'!AL37="","",'Encodage réponses Es'!AL37)))</f>
        <v/>
      </c>
      <c r="BQ39" s="571" t="str">
        <f t="shared" si="11"/>
        <v/>
      </c>
      <c r="BR39" s="572"/>
      <c r="BS39" s="93"/>
      <c r="BT39" s="113" t="str">
        <f>IF(OR(E39="a",E39="A"),E39,IF(AND('Encodage réponses Es'!$CO37="!",'Encodage réponses Es'!BD37=""),"!",IF('Encodage réponses Es'!BD37="","",'Encodage réponses Es'!BD37)))</f>
        <v/>
      </c>
      <c r="BU39" s="114" t="str">
        <f>IF(OR(E39="a",E39="A"),E39,IF(AND('Encodage réponses Es'!$CO37="!",'Encodage réponses Es'!BE37=""),"!",IF('Encodage réponses Es'!BE37="","",'Encodage réponses Es'!BE37)))</f>
        <v/>
      </c>
      <c r="BV39" s="115" t="str">
        <f>IF(OR(E39="a",E39="A"),E39,IF(AND('Encodage réponses Es'!$CO37="!",'Encodage réponses Es'!BF37=""),"!",IF('Encodage réponses Es'!BF37="","",'Encodage réponses Es'!BF37)))</f>
        <v/>
      </c>
      <c r="BW39" s="541" t="str">
        <f t="shared" si="12"/>
        <v/>
      </c>
      <c r="BX39" s="542"/>
      <c r="BY39" s="98" t="str">
        <f>IF(OR(E39="a",E39="A"),E39,IF(AND('Encodage réponses Es'!$CO37="!",'Encodage réponses Es'!BN37=""),"!",IF('Encodage réponses Es'!BN37="","",'Encodage réponses Es'!BN37)))</f>
        <v/>
      </c>
      <c r="BZ39" s="120" t="str">
        <f>IF(OR(E39="a",E39="A"),E39,IF(AND('Encodage réponses Es'!$CO37="!",'Encodage réponses Es'!BP37=""),"!",IF('Encodage réponses Es'!BP37="","",'Encodage réponses Es'!BP37)))</f>
        <v/>
      </c>
      <c r="CA39" s="571" t="str">
        <f t="shared" si="13"/>
        <v/>
      </c>
      <c r="CB39" s="572"/>
      <c r="CC39" s="186" t="str">
        <f>IF(OR(E39="a",E39="A"),E39,IF(AND('Encodage réponses Es'!$CO37="!",'Encodage réponses Es'!BO37=""),"!",IF('Encodage réponses Es'!BO37="","",'Encodage réponses Es'!BO37)))</f>
        <v/>
      </c>
      <c r="CD39" s="116" t="str">
        <f>IF(OR(E39="a",E39="A"),E39,IF(AND('Encodage réponses Es'!$CO37="!",'Encodage réponses Es'!BV37=""),"!",IF('Encodage réponses Es'!BV37="","",'Encodage réponses Es'!BV37)))</f>
        <v/>
      </c>
      <c r="CE39" s="116" t="str">
        <f>IF(OR(E39="a",E39="A"),E39,IF(AND('Encodage réponses Es'!$CO37="!",'Encodage réponses Es'!CE37=""),"!",IF('Encodage réponses Es'!CE37="","",'Encodage réponses Es'!CE37)))</f>
        <v/>
      </c>
      <c r="CF39" s="116" t="str">
        <f>IF(OR(E39="a",E39="A"),E39,IF(AND('Encodage réponses Es'!$CO37="!",'Encodage réponses Es'!CF37=""),"!",IF('Encodage réponses Es'!CF37="","",'Encodage réponses Es'!CF37)))</f>
        <v/>
      </c>
      <c r="CG39" s="116" t="str">
        <f>IF(OR(E39="a",E39="A"),E39,IF(AND('Encodage réponses Es'!$CO37="!",'Encodage réponses Es'!CG37=""),"!",IF('Encodage réponses Es'!CG37="","",'Encodage réponses Es'!CG37)))</f>
        <v/>
      </c>
      <c r="CH39" s="116" t="str">
        <f>IF(OR(E39="a",E39="A"),E39,IF(AND('Encodage réponses Es'!$CO37="!",'Encodage réponses Es'!CH37=""),"!",IF('Encodage réponses Es'!CH37="","",'Encodage réponses Es'!CH37)))</f>
        <v/>
      </c>
      <c r="CI39" s="116" t="str">
        <f>IF(OR(E39="a",E39="A"),E39,IF(AND('Encodage réponses Es'!$CO37="!",'Encodage réponses Es'!CI37=""),"!",IF('Encodage réponses Es'!CI37="","",'Encodage réponses Es'!CI37)))</f>
        <v/>
      </c>
      <c r="CJ39" s="120" t="str">
        <f>IF(OR(E39="a",E39="A"),E39,IF(AND('Encodage réponses Es'!$CO37="!",'Encodage réponses Es'!CJ37=""),"!",IF('Encodage réponses Es'!CJ37="","",'Encodage réponses Es'!CJ37)))</f>
        <v/>
      </c>
      <c r="CK39" s="541" t="str">
        <f t="shared" si="14"/>
        <v/>
      </c>
      <c r="CL39" s="542"/>
      <c r="CM39" s="98" t="str">
        <f>IF(OR(E39="a",E39="A"),E39,IF(AND('Encodage réponses Es'!$CO37="!",'Encodage réponses Es'!BQ37=""),"!",IF('Encodage réponses Es'!BQ37="","",'Encodage réponses Es'!BQ37)))</f>
        <v/>
      </c>
      <c r="CN39" s="116" t="str">
        <f>IF(OR(E39="a",E39="A"),E39,IF(AND('Encodage réponses Es'!$CO37="!",'Encodage réponses Es'!BR37=""),"!",IF('Encodage réponses Es'!BR37="","",'Encodage réponses Es'!BR37)))</f>
        <v/>
      </c>
      <c r="CO39" s="116" t="str">
        <f>IF(OR(E39="a",E39="A"),E39,IF(AND('Encodage réponses Es'!$CO37="!",'Encodage réponses Es'!BS37=""),"!",IF('Encodage réponses Es'!BS37="","",'Encodage réponses Es'!BS37)))</f>
        <v/>
      </c>
      <c r="CP39" s="116" t="str">
        <f>IF(OR(E39="a",E39="A"),E39,IF(AND('Encodage réponses Es'!$CO37="!",'Encodage réponses Es'!BT37=""),"!",IF('Encodage réponses Es'!BT37="","",'Encodage réponses Es'!BT37)))</f>
        <v/>
      </c>
      <c r="CQ39" s="116" t="str">
        <f>IF(OR(E39="a",E39="A"),E39,IF(AND('Encodage réponses Es'!$CO37="!",'Encodage réponses Es'!BU37=""),"!",IF('Encodage réponses Es'!BU37="","",'Encodage réponses Es'!BU37)))</f>
        <v/>
      </c>
      <c r="CR39" s="116" t="str">
        <f>IF(OR(E39="a",E39="A"),E39,IF(AND('Encodage réponses Es'!$CO37="!",'Encodage réponses Es'!BW37=""),"!",IF('Encodage réponses Es'!BW37="","",'Encodage réponses Es'!BW37)))</f>
        <v/>
      </c>
      <c r="CS39" s="120" t="str">
        <f>IF(OR(E39="a",E39="A"),E39,IF(AND('Encodage réponses Es'!$CO37="!",'Encodage réponses Es'!BX37=""),"!",IF('Encodage réponses Es'!BX37="","",'Encodage réponses Es'!BX37)))</f>
        <v/>
      </c>
      <c r="CT39" s="541" t="str">
        <f t="shared" si="15"/>
        <v/>
      </c>
      <c r="CU39" s="542"/>
      <c r="CV39" s="98" t="str">
        <f>IF(OR(AG39="a",AG39="A"),AG39,IF(AND('Encodage réponses Es'!$CO37="!",'Encodage réponses Es'!BI37=""),"!",IF('Encodage réponses Es'!BI37="","",'Encodage réponses Es'!BI37)))</f>
        <v/>
      </c>
      <c r="CW39" s="116" t="str">
        <f>IF(OR(E39="a",E39="A"),E39,IF(AND('Encodage réponses Es'!$CO37="!",'Encodage réponses Es'!BJ37=""),"!",IF('Encodage réponses Es'!BJ37="","",'Encodage réponses Es'!BJ37)))</f>
        <v/>
      </c>
      <c r="CX39" s="116" t="str">
        <f>IF(OR(E39="a",E39="A"),E39,IF(AND('Encodage réponses Es'!$CO37="!",'Encodage réponses Es'!BK37=""),"!",IF('Encodage réponses Es'!BK37="","",'Encodage réponses Es'!BK37)))</f>
        <v/>
      </c>
      <c r="CY39" s="116" t="str">
        <f>IF(OR(E39="a",E39="A"),E39,IF(AND('Encodage réponses Es'!$CO37="!",'Encodage réponses Es'!BL37=""),"!",IF('Encodage réponses Es'!BL37="","",'Encodage réponses Es'!BL37)))</f>
        <v/>
      </c>
      <c r="CZ39" s="116" t="str">
        <f>IF(OR(E39="a",E39="A"),E39,IF(AND('Encodage réponses Es'!$CO37="!",'Encodage réponses Es'!BM37=""),"!",IF('Encodage réponses Es'!BM37="","",'Encodage réponses Es'!BM37)))</f>
        <v/>
      </c>
      <c r="DA39" s="116" t="str">
        <f>IF(OR(E39="a",E39="A"),E39,IF(AND('Encodage réponses Es'!$CO37="!",'Encodage réponses Es'!BY37=""),"!",IF('Encodage réponses Es'!BY37="","",'Encodage réponses Es'!BY37)))</f>
        <v/>
      </c>
      <c r="DB39" s="116" t="str">
        <f>IF(OR(E39="a",E39="A"),E39,IF(AND('Encodage réponses Es'!$CO37="!",'Encodage réponses Es'!BZ37=""),"!",IF('Encodage réponses Es'!BZ37="","",'Encodage réponses Es'!BZ37)))</f>
        <v/>
      </c>
      <c r="DC39" s="116" t="str">
        <f>IF(OR(E39="a",E39="A"),E39,IF(AND('Encodage réponses Es'!$CO37="!",'Encodage réponses Es'!CA37=""),"!",IF('Encodage réponses Es'!CA37="","",'Encodage réponses Es'!CA37)))</f>
        <v/>
      </c>
      <c r="DD39" s="116" t="str">
        <f>IF(OR(E39="a",E39="A"),E39,IF(AND('Encodage réponses Es'!$CO37="!",'Encodage réponses Es'!CB37=""),"!",IF('Encodage réponses Es'!CB37="","",'Encodage réponses Es'!CB37)))</f>
        <v/>
      </c>
      <c r="DE39" s="116" t="str">
        <f>IF(OR(E39="a",E39="A"),E39,IF(AND('Encodage réponses Es'!$CO37="!",'Encodage réponses Es'!CC37=""),"!",IF('Encodage réponses Es'!CC37="","",'Encodage réponses Es'!CC37)))</f>
        <v/>
      </c>
      <c r="DF39" s="116" t="str">
        <f>IF(OR(E39="a",E39="A"),E39,IF(AND('Encodage réponses Es'!$CO37="!",'Encodage réponses Es'!CK37=""),"!",IF('Encodage réponses Es'!CK37="","",'Encodage réponses Es'!CK37)))</f>
        <v/>
      </c>
      <c r="DG39" s="116" t="str">
        <f>IF(OR(E39="a",E39="A"),E39,IF(AND('Encodage réponses Es'!$CO37="!",'Encodage réponses Es'!CL37=""),"!",IF('Encodage réponses Es'!CL37="","",'Encodage réponses Es'!CL37)))</f>
        <v/>
      </c>
      <c r="DH39" s="116" t="str">
        <f>IF(OR(E39="a",E39="A"),E39,IF(AND('Encodage réponses Es'!$CO37="!",'Encodage réponses Es'!CM37=""),"!",IF('Encodage réponses Es'!CM37="","",'Encodage réponses Es'!CM37)))</f>
        <v/>
      </c>
      <c r="DI39" s="120" t="str">
        <f>IF(OR(E39="a",E39="A"),E39,IF(AND('Encodage réponses Es'!$CO37="!",'Encodage réponses Es'!CN37=""),"!",IF('Encodage réponses Es'!CN37="","",'Encodage réponses Es'!CN37)))</f>
        <v/>
      </c>
      <c r="DJ39" s="541" t="str">
        <f t="shared" si="16"/>
        <v/>
      </c>
      <c r="DK39" s="542"/>
      <c r="DL39" s="98" t="str">
        <f>IF(OR(E39="a",E39="A"),E39,IF(AND('Encodage réponses Es'!$CO37="!",'Encodage réponses Es'!BG37=""),"!",IF('Encodage réponses Es'!BG37="","",'Encodage réponses Es'!BG37)))</f>
        <v/>
      </c>
      <c r="DM39" s="120" t="str">
        <f>IF(OR(E39="a",E39="A"),E39,IF(AND('Encodage réponses Es'!$CO37="!",'Encodage réponses Es'!BH37=""),"!",IF('Encodage réponses Es'!BH37="","",'Encodage réponses Es'!BH37)))</f>
        <v/>
      </c>
      <c r="DN39" s="541" t="str">
        <f t="shared" si="17"/>
        <v/>
      </c>
      <c r="DO39" s="542"/>
      <c r="DP39" s="380" t="str">
        <f>IF(OR(E39="a",E39="A"),E39,IF(AND('Encodage réponses Es'!$CO37="!",'Encodage réponses Es'!CD37=""),"!",IF('Encodage réponses Es'!CD37="","",'Encodage réponses Es'!CD37)))</f>
        <v/>
      </c>
      <c r="DQ39" s="541" t="str">
        <f t="shared" si="18"/>
        <v/>
      </c>
      <c r="DR39" s="542"/>
    </row>
    <row r="40" spans="1:122" ht="12.75" customHeight="1" thickBot="1" x14ac:dyDescent="0.3">
      <c r="A40" s="40"/>
      <c r="B40" s="40"/>
      <c r="C40" s="40"/>
      <c r="D40" s="41"/>
      <c r="E40" s="56"/>
      <c r="F40" s="9"/>
      <c r="G40" s="9"/>
      <c r="H40" s="31"/>
      <c r="I40" s="85"/>
      <c r="J40" s="86"/>
      <c r="L40" s="85"/>
      <c r="M40" s="86"/>
      <c r="O40" s="85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85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86"/>
      <c r="BS40" s="50"/>
      <c r="BT40" s="354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L40" s="2"/>
      <c r="DM40" s="2"/>
      <c r="DN40" s="2"/>
      <c r="DO40" s="2"/>
      <c r="DP40" s="354"/>
      <c r="DQ40" s="91"/>
      <c r="DR40" s="30"/>
    </row>
    <row r="41" spans="1:122" ht="12.75" customHeight="1" x14ac:dyDescent="0.25">
      <c r="A41" s="138"/>
      <c r="B41" s="139"/>
      <c r="C41" s="139"/>
      <c r="D41" s="140" t="s">
        <v>3</v>
      </c>
      <c r="E41" s="31"/>
      <c r="F41" s="187" t="s">
        <v>0</v>
      </c>
      <c r="G41" s="155">
        <f>COUNT(F5:F39)</f>
        <v>0</v>
      </c>
      <c r="H41" s="31"/>
      <c r="I41" s="187" t="s">
        <v>0</v>
      </c>
      <c r="J41" s="162">
        <f>COUNT(I5:I39)</f>
        <v>0</v>
      </c>
      <c r="K41" s="133"/>
      <c r="L41" s="188" t="s">
        <v>0</v>
      </c>
      <c r="M41" s="168">
        <f>COUNT(L5:L39)</f>
        <v>0</v>
      </c>
      <c r="N41" s="133"/>
      <c r="O41" s="324" t="str">
        <f>IF('Encodage réponses Es'!L39="","",'Encodage réponses Es'!L39)</f>
        <v/>
      </c>
      <c r="P41" s="324" t="str">
        <f>IF('Encodage réponses Es'!M39="","",'Encodage réponses Es'!M39)</f>
        <v/>
      </c>
      <c r="Q41" s="324" t="str">
        <f>IF('Encodage réponses Es'!N39="","",'Encodage réponses Es'!N39)</f>
        <v/>
      </c>
      <c r="R41" s="324" t="str">
        <f>IF('Encodage réponses Es'!O39="","",'Encodage réponses Es'!O39)</f>
        <v/>
      </c>
      <c r="S41" s="324" t="str">
        <f>IF('Encodage réponses Es'!R39="","",'Encodage réponses Es'!R39)</f>
        <v/>
      </c>
      <c r="T41" s="324" t="str">
        <f>IF('Encodage réponses Es'!U39="","",'Encodage réponses Es'!U39)</f>
        <v/>
      </c>
      <c r="U41" s="324" t="str">
        <f>IF('Encodage réponses Es'!X39="","",'Encodage réponses Es'!X39)</f>
        <v/>
      </c>
      <c r="V41" s="325" t="s">
        <v>0</v>
      </c>
      <c r="W41" s="326">
        <f>COUNT(V5:V39)</f>
        <v>0</v>
      </c>
      <c r="X41" s="324" t="str">
        <f>IF('Encodage réponses Es'!AE39="","",'Encodage réponses Es'!AE39)</f>
        <v/>
      </c>
      <c r="Y41" s="324" t="str">
        <f>IF('Encodage réponses Es'!AJ39="","",'Encodage réponses Es'!AJ39)</f>
        <v/>
      </c>
      <c r="Z41" s="324" t="str">
        <f>IF('Encodage réponses Es'!AN39="","",'Encodage réponses Es'!AN39)</f>
        <v/>
      </c>
      <c r="AA41" s="324" t="str">
        <f>IF('Encodage réponses Es'!AS39="","",'Encodage réponses Es'!AS39)</f>
        <v/>
      </c>
      <c r="AB41" s="324" t="str">
        <f>IF('Encodage réponses Es'!AZ39="","",'Encodage réponses Es'!AZ39)</f>
        <v/>
      </c>
      <c r="AC41" s="324" t="str">
        <f>IF('Encodage réponses Es'!BA39="","",'Encodage réponses Es'!BA39)</f>
        <v/>
      </c>
      <c r="AD41" s="325" t="s">
        <v>0</v>
      </c>
      <c r="AE41" s="326">
        <f>COUNT(AD5:AD39)</f>
        <v>0</v>
      </c>
      <c r="AF41" s="324" t="str">
        <f>IF('Encodage réponses Es'!P39="","",'Encodage réponses Es'!P39)</f>
        <v/>
      </c>
      <c r="AG41" s="324" t="str">
        <f>IF('Encodage réponses Es'!Q39="","",'Encodage réponses Es'!Q39)</f>
        <v/>
      </c>
      <c r="AH41" s="324" t="str">
        <f>IF('Encodage réponses Es'!AO39="","",'Encodage réponses Es'!AO39)</f>
        <v/>
      </c>
      <c r="AI41" s="324" t="str">
        <f>IF('Encodage réponses Es'!AP39="","",'Encodage réponses Es'!AP39)</f>
        <v/>
      </c>
      <c r="AJ41" s="324" t="str">
        <f>IF('Encodage réponses Es'!AQ39="","",'Encodage réponses Es'!AQ39)</f>
        <v/>
      </c>
      <c r="AK41" s="324" t="str">
        <f>IF('Encodage réponses Es'!AR39="","",'Encodage réponses Es'!AR39)</f>
        <v/>
      </c>
      <c r="AL41" s="325" t="s">
        <v>0</v>
      </c>
      <c r="AM41" s="326">
        <f>COUNT(AL5:AL39)</f>
        <v>0</v>
      </c>
      <c r="AN41" s="327" t="str">
        <f>IF('Encodage réponses Es'!S39="","",'Encodage réponses Es'!S39)</f>
        <v/>
      </c>
      <c r="AO41" s="327" t="str">
        <f>IF('Encodage réponses Es'!T39="","",'Encodage réponses Es'!T39)</f>
        <v/>
      </c>
      <c r="AP41" s="327" t="str">
        <f>IF('Encodage réponses Es'!Z39="","",'Encodage réponses Es'!Z39)</f>
        <v/>
      </c>
      <c r="AQ41" s="327" t="str">
        <f>IF('Encodage réponses Es'!AA39="","",'Encodage réponses Es'!AA39)</f>
        <v/>
      </c>
      <c r="AR41" s="327" t="str">
        <f>IF('Encodage réponses Es'!AB39="","",'Encodage réponses Es'!AB39)</f>
        <v/>
      </c>
      <c r="AS41" s="327" t="str">
        <f>IF('Encodage réponses Es'!AC39="","",'Encodage réponses Es'!AC39)</f>
        <v/>
      </c>
      <c r="AT41" s="327" t="str">
        <f>IF('Encodage réponses Es'!AD39="","",'Encodage réponses Es'!AD39)</f>
        <v/>
      </c>
      <c r="AU41" s="327" t="str">
        <f>IF('Encodage réponses Es'!AF39="","",'Encodage réponses Es'!AF39)</f>
        <v/>
      </c>
      <c r="AV41" s="328" t="s">
        <v>0</v>
      </c>
      <c r="AW41" s="329">
        <f>COUNT(AV5:AV39)</f>
        <v>0</v>
      </c>
      <c r="AX41" s="327" t="str">
        <f>IF('Encodage réponses Es'!AK39="","",'Encodage réponses Es'!AK39)</f>
        <v/>
      </c>
      <c r="AY41" s="327" t="str">
        <f>IF('Encodage réponses Es'!AM39="","",'Encodage réponses Es'!AM39)</f>
        <v/>
      </c>
      <c r="AZ41" s="327" t="str">
        <f>IF('Encodage réponses Es'!AT39="","",'Encodage réponses Es'!AT39)</f>
        <v/>
      </c>
      <c r="BA41" s="327" t="str">
        <f>IF('Encodage réponses Es'!AU39="","",'Encodage réponses Es'!AU39)</f>
        <v/>
      </c>
      <c r="BB41" s="327" t="str">
        <f>IF('Encodage réponses Es'!AV39="","",'Encodage réponses Es'!AV39)</f>
        <v/>
      </c>
      <c r="BC41" s="327" t="str">
        <f>IF('Encodage réponses Es'!AW39="","",'Encodage réponses Es'!AW39)</f>
        <v/>
      </c>
      <c r="BD41" s="327" t="str">
        <f>IF('Encodage réponses Es'!AX39="","",'Encodage réponses Es'!AX39)</f>
        <v/>
      </c>
      <c r="BE41" s="327" t="str">
        <f>IF('Encodage réponses Es'!AY39="","",'Encodage réponses Es'!AY39)</f>
        <v/>
      </c>
      <c r="BF41" s="327" t="str">
        <f>IF('Encodage réponses Es'!BB39="","",'Encodage réponses Es'!BB39)</f>
        <v/>
      </c>
      <c r="BG41" s="327" t="str">
        <f>IF('Encodage réponses Es'!BC39="","",'Encodage réponses Es'!BC39)</f>
        <v/>
      </c>
      <c r="BH41" s="328" t="s">
        <v>0</v>
      </c>
      <c r="BI41" s="329">
        <f>COUNT(BH5:BH39)</f>
        <v>0</v>
      </c>
      <c r="BJ41" s="327" t="str">
        <f>IF('Encodage réponses Es'!V39="","",'Encodage réponses Es'!V39)</f>
        <v/>
      </c>
      <c r="BK41" s="327" t="str">
        <f>IF('Encodage réponses Es'!W39="","",'Encodage réponses Es'!W39)</f>
        <v/>
      </c>
      <c r="BL41" s="327" t="str">
        <f>IF('Encodage réponses Es'!Y39="","",'Encodage réponses Es'!Y39)</f>
        <v/>
      </c>
      <c r="BM41" s="327" t="str">
        <f>IF('Encodage réponses Es'!AG39="","",'Encodage réponses Es'!AG39)</f>
        <v/>
      </c>
      <c r="BN41" s="327" t="str">
        <f>IF('Encodage réponses Es'!AH39="","",'Encodage réponses Es'!AH39)</f>
        <v/>
      </c>
      <c r="BO41" s="327" t="str">
        <f>IF('Encodage réponses Es'!AI39="","",'Encodage réponses Es'!AI39)</f>
        <v/>
      </c>
      <c r="BP41" s="327" t="str">
        <f>IF('Encodage réponses Es'!AL39="","",'Encodage réponses Es'!AL39)</f>
        <v/>
      </c>
      <c r="BQ41" s="328" t="s">
        <v>0</v>
      </c>
      <c r="BR41" s="329">
        <f>COUNT(BQ5:BQ39)</f>
        <v>0</v>
      </c>
      <c r="BS41" s="341"/>
      <c r="BT41" s="342" t="str">
        <f>IF('Encodage réponses Es'!BD39="","",'Encodage réponses Es'!BD39)</f>
        <v/>
      </c>
      <c r="BU41" s="342" t="str">
        <f>IF('Encodage réponses Es'!BE39="","",'Encodage réponses Es'!BE39)</f>
        <v/>
      </c>
      <c r="BV41" s="342" t="str">
        <f>IF('Encodage réponses Es'!BF39="","",'Encodage réponses Es'!BF39)</f>
        <v/>
      </c>
      <c r="BW41" s="343" t="s">
        <v>0</v>
      </c>
      <c r="BX41" s="344">
        <f>COUNT(BW5:BW39)</f>
        <v>0</v>
      </c>
      <c r="BY41" s="342" t="str">
        <f>IF('Encodage réponses Es'!BN39="","",'Encodage réponses Es'!BN39)</f>
        <v/>
      </c>
      <c r="BZ41" s="342" t="str">
        <f>IF('Encodage réponses Es'!BP39="","",'Encodage réponses Es'!BP39)</f>
        <v/>
      </c>
      <c r="CA41" s="344" t="s">
        <v>0</v>
      </c>
      <c r="CB41" s="344">
        <f>COUNT(CA5:CA39)</f>
        <v>0</v>
      </c>
      <c r="CC41" s="345" t="str">
        <f>IF('Encodage réponses Es'!BO39="","",'Encodage réponses Es'!BO39)</f>
        <v/>
      </c>
      <c r="CD41" s="345" t="str">
        <f>IF('Encodage réponses Es'!BV39="","",'Encodage réponses Es'!BV39)</f>
        <v/>
      </c>
      <c r="CE41" s="345" t="str">
        <f>IF('Encodage réponses Es'!CE39="","",'Encodage réponses Es'!CE39)</f>
        <v/>
      </c>
      <c r="CF41" s="345" t="str">
        <f>IF('Encodage réponses Es'!CF39="","",'Encodage réponses Es'!CF39)</f>
        <v/>
      </c>
      <c r="CG41" s="345" t="str">
        <f>IF('Encodage réponses Es'!CG39="","",'Encodage réponses Es'!CG39)</f>
        <v/>
      </c>
      <c r="CH41" s="345" t="str">
        <f>IF('Encodage réponses Es'!CH39="","",'Encodage réponses Es'!CH39)</f>
        <v/>
      </c>
      <c r="CI41" s="345" t="str">
        <f>IF('Encodage réponses Es'!CI39="","",'Encodage réponses Es'!CI39)</f>
        <v/>
      </c>
      <c r="CJ41" s="345" t="str">
        <f>IF('Encodage réponses Es'!CJ39="","",'Encodage réponses Es'!CJ39)</f>
        <v/>
      </c>
      <c r="CK41" s="346" t="s">
        <v>0</v>
      </c>
      <c r="CL41" s="346">
        <f>COUNT(CK5:CK39)</f>
        <v>0</v>
      </c>
      <c r="CM41" s="345" t="str">
        <f>IF('Encodage réponses Es'!BQ39="","",'Encodage réponses Es'!BQ39)</f>
        <v/>
      </c>
      <c r="CN41" s="345" t="str">
        <f>IF('Encodage réponses Es'!BR39="","",'Encodage réponses Es'!BR39)</f>
        <v/>
      </c>
      <c r="CO41" s="345" t="str">
        <f>IF('Encodage réponses Es'!BS39="","",'Encodage réponses Es'!BS39)</f>
        <v/>
      </c>
      <c r="CP41" s="345" t="str">
        <f>IF('Encodage réponses Es'!BT39="","",'Encodage réponses Es'!BT39)</f>
        <v/>
      </c>
      <c r="CQ41" s="345" t="str">
        <f>IF('Encodage réponses Es'!BU39="","",'Encodage réponses Es'!BU39)</f>
        <v/>
      </c>
      <c r="CR41" s="345" t="str">
        <f>IF('Encodage réponses Es'!BW39="","",'Encodage réponses Es'!BW39)</f>
        <v/>
      </c>
      <c r="CS41" s="345" t="str">
        <f>IF('Encodage réponses Es'!BX39="","",'Encodage réponses Es'!BX39)</f>
        <v/>
      </c>
      <c r="CT41" s="346" t="s">
        <v>0</v>
      </c>
      <c r="CU41" s="346">
        <f>COUNT(CT5:CT39)</f>
        <v>0</v>
      </c>
      <c r="CV41" s="301" t="str">
        <f>IF('Encodage réponses Es'!BI39="","",'Encodage réponses Es'!BI39)</f>
        <v/>
      </c>
      <c r="CW41" s="301" t="str">
        <f>IF('Encodage réponses Es'!BJ39="","",'Encodage réponses Es'!BJ39)</f>
        <v/>
      </c>
      <c r="CX41" s="301" t="str">
        <f>IF('Encodage réponses Es'!BK39="","",'Encodage réponses Es'!BK39)</f>
        <v/>
      </c>
      <c r="CY41" s="301" t="str">
        <f>IF('Encodage réponses Es'!BL39="","",'Encodage réponses Es'!BL39)</f>
        <v/>
      </c>
      <c r="CZ41" s="301" t="str">
        <f>IF('Encodage réponses Es'!BM39="","",'Encodage réponses Es'!BM39)</f>
        <v/>
      </c>
      <c r="DA41" s="301" t="str">
        <f>IF('Encodage réponses Es'!BY39="","",'Encodage réponses Es'!BY39)</f>
        <v/>
      </c>
      <c r="DB41" s="301" t="str">
        <f>IF('Encodage réponses Es'!BZ39="","",'Encodage réponses Es'!BZ39)</f>
        <v/>
      </c>
      <c r="DC41" s="301" t="str">
        <f>IF('Encodage réponses Es'!CA39="","",'Encodage réponses Es'!CA39)</f>
        <v/>
      </c>
      <c r="DD41" s="301" t="str">
        <f>IF('Encodage réponses Es'!CB39="","",'Encodage réponses Es'!CB39)</f>
        <v/>
      </c>
      <c r="DE41" s="301" t="str">
        <f>IF('Encodage réponses Es'!CC39="","",'Encodage réponses Es'!CC39)</f>
        <v/>
      </c>
      <c r="DF41" s="301" t="str">
        <f>IF('Encodage réponses Es'!CK39="","",'Encodage réponses Es'!CK39)</f>
        <v/>
      </c>
      <c r="DG41" s="301" t="str">
        <f>IF('Encodage réponses Es'!CL39="","",'Encodage réponses Es'!CL39)</f>
        <v/>
      </c>
      <c r="DH41" s="301" t="str">
        <f>IF('Encodage réponses Es'!CM39="","",'Encodage réponses Es'!CM39)</f>
        <v/>
      </c>
      <c r="DI41" s="301" t="str">
        <f>IF('Encodage réponses Es'!CN39="","",'Encodage réponses Es'!CN39)</f>
        <v/>
      </c>
      <c r="DJ41" s="303" t="s">
        <v>0</v>
      </c>
      <c r="DK41" s="303">
        <f>COUNT(DJ5:DJ39)</f>
        <v>0</v>
      </c>
      <c r="DL41" s="301" t="str">
        <f>IF('Encodage réponses Es'!BG39="","",'Encodage réponses Es'!BG39)</f>
        <v/>
      </c>
      <c r="DM41" s="301" t="str">
        <f>IF('Encodage réponses Es'!BH39="","",'Encodage réponses Es'!BH39)</f>
        <v/>
      </c>
      <c r="DN41" s="303" t="s">
        <v>0</v>
      </c>
      <c r="DO41" s="303">
        <f>COUNT(DN5:DN39)</f>
        <v>0</v>
      </c>
      <c r="DP41" s="301" t="str">
        <f>IF('Encodage réponses Es'!CD39="","",'Encodage réponses Es'!CD39)</f>
        <v/>
      </c>
      <c r="DQ41" s="347" t="s">
        <v>0</v>
      </c>
      <c r="DR41" s="384">
        <f>COUNT(DQ5:DQ39)</f>
        <v>0</v>
      </c>
    </row>
    <row r="42" spans="1:122" ht="12.75" customHeight="1" thickBot="1" x14ac:dyDescent="0.3">
      <c r="A42" s="141"/>
      <c r="B42" s="31"/>
      <c r="C42" s="31"/>
      <c r="D42" s="142" t="s">
        <v>4</v>
      </c>
      <c r="E42" s="31"/>
      <c r="F42" s="156" t="s">
        <v>47</v>
      </c>
      <c r="G42" s="157" t="str">
        <f>IF(COUNT(G5:G39)=0,"",STDEVP(G5:G39))</f>
        <v/>
      </c>
      <c r="H42" s="31"/>
      <c r="I42" s="156" t="s">
        <v>47</v>
      </c>
      <c r="J42" s="163" t="str">
        <f>IF(COUNT(J5:J39)=0,"",STDEVP(J5:J39))</f>
        <v/>
      </c>
      <c r="K42" s="134"/>
      <c r="L42" s="169" t="s">
        <v>47</v>
      </c>
      <c r="M42" s="170" t="str">
        <f>IF(COUNT(M5:M39)=0,"",STDEVP(M5:M39))</f>
        <v/>
      </c>
      <c r="N42" s="134"/>
      <c r="O42" s="324" t="str">
        <f>IF('Encodage réponses Es'!L40="","",'Encodage réponses Es'!L40)</f>
        <v/>
      </c>
      <c r="P42" s="324" t="str">
        <f>IF('Encodage réponses Es'!M40="","",'Encodage réponses Es'!M40)</f>
        <v/>
      </c>
      <c r="Q42" s="324" t="str">
        <f>IF('Encodage réponses Es'!N40="","",'Encodage réponses Es'!N40)</f>
        <v/>
      </c>
      <c r="R42" s="324" t="str">
        <f>IF('Encodage réponses Es'!O40="","",'Encodage réponses Es'!O40)</f>
        <v/>
      </c>
      <c r="S42" s="324" t="str">
        <f>IF('Encodage réponses Es'!R40="","",'Encodage réponses Es'!R40)</f>
        <v/>
      </c>
      <c r="T42" s="324" t="str">
        <f>IF('Encodage réponses Es'!U40="","",'Encodage réponses Es'!U40)</f>
        <v/>
      </c>
      <c r="U42" s="324" t="str">
        <f>IF('Encodage réponses Es'!X40="","",'Encodage réponses Es'!X40)</f>
        <v/>
      </c>
      <c r="V42" s="330" t="s">
        <v>19</v>
      </c>
      <c r="W42" s="331" t="str">
        <f>IF(COUNT(V5:V39)=0,"",AVERAGE(V5:V39))</f>
        <v/>
      </c>
      <c r="X42" s="324" t="str">
        <f>IF('Encodage réponses Es'!AE40="","",'Encodage réponses Es'!AE40)</f>
        <v/>
      </c>
      <c r="Y42" s="324" t="str">
        <f>IF('Encodage réponses Es'!AJ40="","",'Encodage réponses Es'!AJ40)</f>
        <v/>
      </c>
      <c r="Z42" s="324" t="str">
        <f>IF('Encodage réponses Es'!AN40="","",'Encodage réponses Es'!AN40)</f>
        <v/>
      </c>
      <c r="AA42" s="324" t="str">
        <f>IF('Encodage réponses Es'!AS40="","",'Encodage réponses Es'!AS40)</f>
        <v/>
      </c>
      <c r="AB42" s="324" t="str">
        <f>IF('Encodage réponses Es'!AZ40="","",'Encodage réponses Es'!AZ40)</f>
        <v/>
      </c>
      <c r="AC42" s="324" t="str">
        <f>IF('Encodage réponses Es'!BA40="","",'Encodage réponses Es'!BA40)</f>
        <v/>
      </c>
      <c r="AD42" s="330" t="s">
        <v>19</v>
      </c>
      <c r="AE42" s="331" t="str">
        <f>IF(COUNT(AD5:AD39)=0,"",AVERAGE(AD5:AD39))</f>
        <v/>
      </c>
      <c r="AF42" s="324" t="str">
        <f>IF('Encodage réponses Es'!P40="","",'Encodage réponses Es'!P40)</f>
        <v/>
      </c>
      <c r="AG42" s="324" t="str">
        <f>IF('Encodage réponses Es'!Q40="","",'Encodage réponses Es'!Q40)</f>
        <v/>
      </c>
      <c r="AH42" s="324" t="str">
        <f>IF('Encodage réponses Es'!AO40="","",'Encodage réponses Es'!AO40)</f>
        <v/>
      </c>
      <c r="AI42" s="324" t="str">
        <f>IF('Encodage réponses Es'!AP40="","",'Encodage réponses Es'!AP40)</f>
        <v/>
      </c>
      <c r="AJ42" s="324" t="str">
        <f>IF('Encodage réponses Es'!AQ40="","",'Encodage réponses Es'!AQ40)</f>
        <v/>
      </c>
      <c r="AK42" s="324" t="str">
        <f>IF('Encodage réponses Es'!AR40="","",'Encodage réponses Es'!AR40)</f>
        <v/>
      </c>
      <c r="AL42" s="325" t="s">
        <v>19</v>
      </c>
      <c r="AM42" s="331" t="str">
        <f>IF(COUNT(AL5:AL39)=0,"",AVERAGE(AL5:AM39))</f>
        <v/>
      </c>
      <c r="AN42" s="327" t="str">
        <f>IF('Encodage réponses Es'!S40="","",'Encodage réponses Es'!S40)</f>
        <v/>
      </c>
      <c r="AO42" s="327" t="str">
        <f>IF('Encodage réponses Es'!T40="","",'Encodage réponses Es'!T40)</f>
        <v/>
      </c>
      <c r="AP42" s="327" t="str">
        <f>IF('Encodage réponses Es'!Z40="","",'Encodage réponses Es'!Z40)</f>
        <v/>
      </c>
      <c r="AQ42" s="327" t="str">
        <f>IF('Encodage réponses Es'!AA40="","",'Encodage réponses Es'!AA40)</f>
        <v/>
      </c>
      <c r="AR42" s="327" t="str">
        <f>IF('Encodage réponses Es'!AB40="","",'Encodage réponses Es'!AB40)</f>
        <v/>
      </c>
      <c r="AS42" s="327" t="str">
        <f>IF('Encodage réponses Es'!AC40="","",'Encodage réponses Es'!AC40)</f>
        <v/>
      </c>
      <c r="AT42" s="327" t="str">
        <f>IF('Encodage réponses Es'!AD40="","",'Encodage réponses Es'!AD40)</f>
        <v/>
      </c>
      <c r="AU42" s="327" t="str">
        <f>IF('Encodage réponses Es'!AF40="","",'Encodage réponses Es'!AF40)</f>
        <v/>
      </c>
      <c r="AV42" s="332" t="s">
        <v>19</v>
      </c>
      <c r="AW42" s="333" t="str">
        <f>IF(COUNT(AV5:AV39)=0,"",AVERAGE(AV5:AV39))</f>
        <v/>
      </c>
      <c r="AX42" s="327" t="str">
        <f>IF('Encodage réponses Es'!AK40="","",'Encodage réponses Es'!AK40)</f>
        <v/>
      </c>
      <c r="AY42" s="327" t="str">
        <f>IF('Encodage réponses Es'!AM40="","",'Encodage réponses Es'!AM40)</f>
        <v/>
      </c>
      <c r="AZ42" s="327" t="str">
        <f>IF('Encodage réponses Es'!AT40="","",'Encodage réponses Es'!AT40)</f>
        <v/>
      </c>
      <c r="BA42" s="327" t="str">
        <f>IF('Encodage réponses Es'!AU40="","",'Encodage réponses Es'!AU40)</f>
        <v/>
      </c>
      <c r="BB42" s="327" t="str">
        <f>IF('Encodage réponses Es'!AV40="","",'Encodage réponses Es'!AV40)</f>
        <v/>
      </c>
      <c r="BC42" s="327" t="str">
        <f>IF('Encodage réponses Es'!AW40="","",'Encodage réponses Es'!AW40)</f>
        <v/>
      </c>
      <c r="BD42" s="327" t="str">
        <f>IF('Encodage réponses Es'!AX40="","",'Encodage réponses Es'!AX40)</f>
        <v/>
      </c>
      <c r="BE42" s="327" t="str">
        <f>IF('Encodage réponses Es'!AY40="","",'Encodage réponses Es'!AY40)</f>
        <v/>
      </c>
      <c r="BF42" s="327" t="str">
        <f>IF('Encodage réponses Es'!BB40="","",'Encodage réponses Es'!BB40)</f>
        <v/>
      </c>
      <c r="BG42" s="327" t="str">
        <f>IF('Encodage réponses Es'!BC40="","",'Encodage réponses Es'!BC40)</f>
        <v/>
      </c>
      <c r="BH42" s="332" t="s">
        <v>19</v>
      </c>
      <c r="BI42" s="333" t="str">
        <f>IF(COUNT(BH5:BH39)=0,"",AVERAGE(BH5:BH39))</f>
        <v/>
      </c>
      <c r="BJ42" s="327" t="str">
        <f>IF('Encodage réponses Es'!V40="","",'Encodage réponses Es'!V40)</f>
        <v/>
      </c>
      <c r="BK42" s="327" t="str">
        <f>IF('Encodage réponses Es'!W40="","",'Encodage réponses Es'!W40)</f>
        <v/>
      </c>
      <c r="BL42" s="327" t="str">
        <f>IF('Encodage réponses Es'!Y40="","",'Encodage réponses Es'!Y40)</f>
        <v/>
      </c>
      <c r="BM42" s="327" t="str">
        <f>IF('Encodage réponses Es'!AG40="","",'Encodage réponses Es'!AG40)</f>
        <v/>
      </c>
      <c r="BN42" s="327" t="str">
        <f>IF('Encodage réponses Es'!AH40="","",'Encodage réponses Es'!AH40)</f>
        <v/>
      </c>
      <c r="BO42" s="327" t="str">
        <f>IF('Encodage réponses Es'!AI40="","",'Encodage réponses Es'!AI40)</f>
        <v/>
      </c>
      <c r="BP42" s="327" t="str">
        <f>IF('Encodage réponses Es'!AL40="","",'Encodage réponses Es'!AL40)</f>
        <v/>
      </c>
      <c r="BQ42" s="332" t="s">
        <v>19</v>
      </c>
      <c r="BR42" s="333" t="str">
        <f>IF(COUNT(BQ5:BQ39)=0,"",AVERAGE(BQ5:BQ39))</f>
        <v/>
      </c>
      <c r="BS42" s="341"/>
      <c r="BT42" s="342" t="str">
        <f>IF('Encodage réponses Es'!BD40="","",'Encodage réponses Es'!BD40)</f>
        <v/>
      </c>
      <c r="BU42" s="342" t="str">
        <f>IF('Encodage réponses Es'!BE40="","",'Encodage réponses Es'!BE40)</f>
        <v/>
      </c>
      <c r="BV42" s="342" t="str">
        <f>IF('Encodage réponses Es'!BF40="","",'Encodage réponses Es'!BF40)</f>
        <v/>
      </c>
      <c r="BW42" s="348" t="s">
        <v>19</v>
      </c>
      <c r="BX42" s="349" t="str">
        <f>IF(COUNT(BW5:BW39)=0,"",AVERAGE(BW5:BW39))</f>
        <v/>
      </c>
      <c r="BY42" s="342" t="str">
        <f>IF('Encodage réponses Es'!BN40="","",'Encodage réponses Es'!BN40)</f>
        <v/>
      </c>
      <c r="BZ42" s="342" t="str">
        <f>IF('Encodage réponses Es'!BP40="","",'Encodage réponses Es'!BP40)</f>
        <v/>
      </c>
      <c r="CA42" s="348" t="s">
        <v>19</v>
      </c>
      <c r="CB42" s="349" t="str">
        <f>IF(COUNT(CA5:CA39)=0,"",AVERAGE(CA5:CA39))</f>
        <v/>
      </c>
      <c r="CC42" s="345" t="str">
        <f>IF('Encodage réponses Es'!BO40="","",'Encodage réponses Es'!BO40)</f>
        <v/>
      </c>
      <c r="CD42" s="345" t="str">
        <f>IF('Encodage réponses Es'!BV40="","",'Encodage réponses Es'!BV40)</f>
        <v/>
      </c>
      <c r="CE42" s="345" t="str">
        <f>IF('Encodage réponses Es'!CE40="","",'Encodage réponses Es'!CE40)</f>
        <v/>
      </c>
      <c r="CF42" s="345" t="str">
        <f>IF('Encodage réponses Es'!CF40="","",'Encodage réponses Es'!CF40)</f>
        <v/>
      </c>
      <c r="CG42" s="345" t="str">
        <f>IF('Encodage réponses Es'!CG40="","",'Encodage réponses Es'!CG40)</f>
        <v/>
      </c>
      <c r="CH42" s="345" t="str">
        <f>IF('Encodage réponses Es'!CH40="","",'Encodage réponses Es'!CH40)</f>
        <v/>
      </c>
      <c r="CI42" s="345" t="str">
        <f>IF('Encodage réponses Es'!CI40="","",'Encodage réponses Es'!CI40)</f>
        <v/>
      </c>
      <c r="CJ42" s="345" t="str">
        <f>IF('Encodage réponses Es'!CJ40="","",'Encodage réponses Es'!CJ40)</f>
        <v/>
      </c>
      <c r="CK42" s="350" t="s">
        <v>19</v>
      </c>
      <c r="CL42" s="372" t="str">
        <f>IF(COUNT(CK5:CK39)=0,"",AVERAGE(CK5:CK39))</f>
        <v/>
      </c>
      <c r="CM42" s="345" t="str">
        <f>IF('Encodage réponses Es'!BQ40="","",'Encodage réponses Es'!BQ40)</f>
        <v/>
      </c>
      <c r="CN42" s="345" t="str">
        <f>IF('Encodage réponses Es'!BR40="","",'Encodage réponses Es'!BR40)</f>
        <v/>
      </c>
      <c r="CO42" s="345" t="str">
        <f>IF('Encodage réponses Es'!BS40="","",'Encodage réponses Es'!BS40)</f>
        <v/>
      </c>
      <c r="CP42" s="345" t="str">
        <f>IF('Encodage réponses Es'!BT40="","",'Encodage réponses Es'!BT40)</f>
        <v/>
      </c>
      <c r="CQ42" s="345" t="str">
        <f>IF('Encodage réponses Es'!BU40="","",'Encodage réponses Es'!BU40)</f>
        <v/>
      </c>
      <c r="CR42" s="345" t="str">
        <f>IF('Encodage réponses Es'!BW40="","",'Encodage réponses Es'!BW40)</f>
        <v/>
      </c>
      <c r="CS42" s="345" t="str">
        <f>IF('Encodage réponses Es'!BX40="","",'Encodage réponses Es'!BX40)</f>
        <v/>
      </c>
      <c r="CT42" s="350" t="s">
        <v>19</v>
      </c>
      <c r="CU42" s="372" t="str">
        <f>IF(COUNT(CT5:CT39)=0,"",AVERAGE(CT5:CT39))</f>
        <v/>
      </c>
      <c r="CV42" s="301" t="str">
        <f>IF('Encodage réponses Es'!BI40="","",'Encodage réponses Es'!BI40)</f>
        <v/>
      </c>
      <c r="CW42" s="301" t="str">
        <f>IF('Encodage réponses Es'!BJ40="","",'Encodage réponses Es'!BJ40)</f>
        <v/>
      </c>
      <c r="CX42" s="301" t="str">
        <f>IF('Encodage réponses Es'!BK40="","",'Encodage réponses Es'!BK40)</f>
        <v/>
      </c>
      <c r="CY42" s="301" t="str">
        <f>IF('Encodage réponses Es'!BL40="","",'Encodage réponses Es'!BL40)</f>
        <v/>
      </c>
      <c r="CZ42" s="301" t="str">
        <f>IF('Encodage réponses Es'!BM40="","",'Encodage réponses Es'!BM40)</f>
        <v/>
      </c>
      <c r="DA42" s="301" t="str">
        <f>IF('Encodage réponses Es'!BY40="","",'Encodage réponses Es'!BY40)</f>
        <v/>
      </c>
      <c r="DB42" s="301" t="str">
        <f>IF('Encodage réponses Es'!BZ40="","",'Encodage réponses Es'!BZ40)</f>
        <v/>
      </c>
      <c r="DC42" s="301" t="str">
        <f>IF('Encodage réponses Es'!CA40="","",'Encodage réponses Es'!CA40)</f>
        <v/>
      </c>
      <c r="DD42" s="301" t="str">
        <f>IF('Encodage réponses Es'!CB40="","",'Encodage réponses Es'!CB40)</f>
        <v/>
      </c>
      <c r="DE42" s="301" t="str">
        <f>IF('Encodage réponses Es'!CC40="","",'Encodage réponses Es'!CC40)</f>
        <v/>
      </c>
      <c r="DF42" s="301" t="str">
        <f>IF('Encodage réponses Es'!CK40="","",'Encodage réponses Es'!CK40)</f>
        <v/>
      </c>
      <c r="DG42" s="301" t="str">
        <f>IF('Encodage réponses Es'!CL40="","",'Encodage réponses Es'!CL40)</f>
        <v/>
      </c>
      <c r="DH42" s="301" t="str">
        <f>IF('Encodage réponses Es'!CM40="","",'Encodage réponses Es'!CM40)</f>
        <v/>
      </c>
      <c r="DI42" s="301" t="str">
        <f>IF('Encodage réponses Es'!CN40="","",'Encodage réponses Es'!CN40)</f>
        <v/>
      </c>
      <c r="DJ42" s="351" t="s">
        <v>19</v>
      </c>
      <c r="DK42" s="373" t="str">
        <f>IF(COUNT(DJ5:DJ39)=0,"",AVERAGE(DJ5:DJ39))</f>
        <v/>
      </c>
      <c r="DL42" s="301" t="str">
        <f>IF('Encodage réponses Es'!BG40="","",'Encodage réponses Es'!BG40)</f>
        <v/>
      </c>
      <c r="DM42" s="301" t="str">
        <f>IF('Encodage réponses Es'!BH40="","",'Encodage réponses Es'!BH40)</f>
        <v/>
      </c>
      <c r="DN42" s="351" t="s">
        <v>19</v>
      </c>
      <c r="DO42" s="373" t="str">
        <f>IF(COUNT(DN5:DN39)=0,"",AVERAGE(DN5:DN39))</f>
        <v/>
      </c>
      <c r="DP42" s="301" t="str">
        <f>IF('Encodage réponses Es'!CD40="","",'Encodage réponses Es'!CD40)</f>
        <v/>
      </c>
      <c r="DQ42" s="352" t="s">
        <v>19</v>
      </c>
      <c r="DR42" s="383" t="str">
        <f>IF(COUNT(DQ5:DQ39)=0,"",AVERAGE(DQ5:DQ39))</f>
        <v/>
      </c>
    </row>
    <row r="43" spans="1:122" ht="12.75" customHeight="1" x14ac:dyDescent="0.25">
      <c r="A43" s="141"/>
      <c r="B43" s="602" t="s">
        <v>61</v>
      </c>
      <c r="C43" s="602"/>
      <c r="D43" s="603"/>
      <c r="E43" s="31"/>
      <c r="F43" s="156" t="s">
        <v>19</v>
      </c>
      <c r="G43" s="506" t="str">
        <f>IF(COUNT(G5:G39)=0,"",AVERAGE(G5:G39))</f>
        <v/>
      </c>
      <c r="H43" s="31"/>
      <c r="I43" s="156" t="s">
        <v>19</v>
      </c>
      <c r="J43" s="506" t="str">
        <f>IF(COUNT(J5:J39)='Encodage réponses Es'!L311,"",AVERAGE(J5:J39))</f>
        <v/>
      </c>
      <c r="K43" s="134"/>
      <c r="L43" s="169" t="s">
        <v>19</v>
      </c>
      <c r="M43" s="506" t="str">
        <f>IF(COUNT(M5:M39)=0,"",AVERAGE(M5:M39))</f>
        <v/>
      </c>
      <c r="N43" s="134"/>
      <c r="O43" s="378"/>
      <c r="P43" s="378"/>
      <c r="Q43" s="378"/>
      <c r="R43" s="378"/>
      <c r="S43" s="378"/>
      <c r="T43" s="378"/>
      <c r="U43" s="378"/>
      <c r="V43" s="325"/>
      <c r="W43" s="325"/>
      <c r="X43" s="378"/>
      <c r="Y43" s="378"/>
      <c r="Z43" s="378"/>
      <c r="AA43" s="378"/>
      <c r="AB43" s="378"/>
      <c r="AC43" s="378"/>
      <c r="AD43" s="330"/>
      <c r="AE43" s="326"/>
      <c r="AF43" s="378"/>
      <c r="AG43" s="378"/>
      <c r="AH43" s="378"/>
      <c r="AI43" s="378"/>
      <c r="AJ43" s="378"/>
      <c r="AK43" s="378"/>
      <c r="AL43" s="330"/>
      <c r="AM43" s="330"/>
      <c r="AN43" s="378"/>
      <c r="AO43" s="378"/>
      <c r="AP43" s="378"/>
      <c r="AQ43" s="378"/>
      <c r="AR43" s="378"/>
      <c r="AS43" s="378"/>
      <c r="AT43" s="378"/>
      <c r="AU43" s="378"/>
      <c r="AV43" s="332"/>
      <c r="AW43" s="332"/>
      <c r="AX43" s="378"/>
      <c r="AY43" s="378"/>
      <c r="AZ43" s="378"/>
      <c r="BA43" s="378"/>
      <c r="BB43" s="378"/>
      <c r="BC43" s="378"/>
      <c r="BD43" s="378"/>
      <c r="BE43" s="378"/>
      <c r="BF43" s="378"/>
      <c r="BG43" s="327" t="str">
        <f>IF('Encodage réponses Es'!BC41="","",'Encodage réponses Es'!BC41)</f>
        <v/>
      </c>
      <c r="BH43" s="332"/>
      <c r="BI43" s="332"/>
      <c r="BJ43" s="378"/>
      <c r="BK43" s="378"/>
      <c r="BL43" s="378"/>
      <c r="BM43" s="378"/>
      <c r="BN43" s="378"/>
      <c r="BO43" s="378"/>
      <c r="BP43" s="378"/>
      <c r="BQ43" s="332"/>
      <c r="BR43" s="332"/>
      <c r="BS43" s="341"/>
      <c r="BT43" s="378"/>
      <c r="BU43" s="378"/>
      <c r="BV43" s="378"/>
      <c r="BW43" s="348"/>
      <c r="BX43" s="348"/>
      <c r="BY43" s="378"/>
      <c r="BZ43" s="342" t="str">
        <f>IF('Encodage réponses Es'!BP41="","",'Encodage réponses Es'!BP41)</f>
        <v/>
      </c>
      <c r="CA43" s="348"/>
      <c r="CB43" s="348"/>
      <c r="CC43" s="378"/>
      <c r="CD43" s="378"/>
      <c r="CE43" s="378"/>
      <c r="CF43" s="378"/>
      <c r="CG43" s="378"/>
      <c r="CH43" s="378"/>
      <c r="CI43" s="378"/>
      <c r="CJ43" s="378"/>
      <c r="CK43" s="350"/>
      <c r="CL43" s="350"/>
      <c r="CM43" s="378"/>
      <c r="CN43" s="378"/>
      <c r="CO43" s="378"/>
      <c r="CP43" s="378"/>
      <c r="CQ43" s="378"/>
      <c r="CR43" s="378"/>
      <c r="CS43" s="378"/>
      <c r="CT43" s="350"/>
      <c r="CU43" s="350"/>
      <c r="CV43" s="378"/>
      <c r="CW43" s="378"/>
      <c r="CX43" s="378"/>
      <c r="CY43" s="378"/>
      <c r="CZ43" s="378"/>
      <c r="DA43" s="378"/>
      <c r="DB43" s="378"/>
      <c r="DC43" s="378"/>
      <c r="DD43" s="378"/>
      <c r="DE43" s="378"/>
      <c r="DF43" s="378"/>
      <c r="DG43" s="378"/>
      <c r="DH43" s="378"/>
      <c r="DI43" s="378"/>
      <c r="DJ43" s="351"/>
      <c r="DK43" s="351"/>
      <c r="DL43" s="378"/>
      <c r="DM43" s="378"/>
      <c r="DN43" s="351"/>
      <c r="DO43" s="351"/>
      <c r="DP43" s="378" t="str">
        <f>IF('Encodage réponses Es'!CD41="","",'Encodage réponses Es'!CD41)</f>
        <v/>
      </c>
      <c r="DQ43" s="352"/>
      <c r="DR43" s="353"/>
    </row>
    <row r="44" spans="1:122" ht="12.75" customHeight="1" x14ac:dyDescent="0.25">
      <c r="A44" s="143"/>
      <c r="B44" s="31"/>
      <c r="C44" s="31"/>
      <c r="D44" s="142" t="s">
        <v>5</v>
      </c>
      <c r="E44" s="32"/>
      <c r="F44" s="107" t="s">
        <v>39</v>
      </c>
      <c r="G44" s="308">
        <v>0.48</v>
      </c>
      <c r="H44" s="32"/>
      <c r="I44" s="184" t="s">
        <v>39</v>
      </c>
      <c r="J44" s="308">
        <v>0.56000000000000005</v>
      </c>
      <c r="K44" s="135"/>
      <c r="L44" s="107" t="s">
        <v>39</v>
      </c>
      <c r="M44" s="307">
        <v>0.43</v>
      </c>
      <c r="N44" s="135"/>
      <c r="O44" s="110" t="str">
        <f>IF('Encodage réponses Es'!L42="","",'Encodage réponses Es'!L42)</f>
        <v/>
      </c>
      <c r="P44" s="110" t="str">
        <f>IF('Encodage réponses Es'!M42="","",'Encodage réponses Es'!M42)</f>
        <v/>
      </c>
      <c r="Q44" s="110" t="str">
        <f>IF('Encodage réponses Es'!N42="","",'Encodage réponses Es'!N42)</f>
        <v/>
      </c>
      <c r="R44" s="110" t="str">
        <f>IF('Encodage réponses Es'!O42="","",'Encodage réponses Es'!O42)</f>
        <v/>
      </c>
      <c r="S44" s="110" t="str">
        <f>IF('Encodage réponses Es'!R42="","",'Encodage réponses Es'!R42)</f>
        <v/>
      </c>
      <c r="T44" s="110" t="str">
        <f>IF('Encodage réponses Es'!U42="","",'Encodage réponses Es'!U42)</f>
        <v/>
      </c>
      <c r="U44" s="110" t="str">
        <f>IF('Encodage réponses Es'!X42="","",'Encodage réponses Es'!X42)</f>
        <v/>
      </c>
      <c r="V44" s="304"/>
      <c r="W44" s="304"/>
      <c r="X44" s="110" t="str">
        <f>IF('Encodage réponses Es'!AE42="","",'Encodage réponses Es'!AE42)</f>
        <v/>
      </c>
      <c r="Y44" s="110" t="str">
        <f>IF('Encodage réponses Es'!AJ42="","",'Encodage réponses Es'!AJ42)</f>
        <v/>
      </c>
      <c r="Z44" s="110" t="str">
        <f>IF('Encodage réponses Es'!AN42="","",'Encodage réponses Es'!AN42)</f>
        <v/>
      </c>
      <c r="AA44" s="110" t="str">
        <f>IF('Encodage réponses Es'!AS42="","",'Encodage réponses Es'!AS42)</f>
        <v/>
      </c>
      <c r="AB44" s="110" t="str">
        <f>IF('Encodage réponses Es'!AZ42="","",'Encodage réponses Es'!AZ42)</f>
        <v/>
      </c>
      <c r="AC44" s="110" t="str">
        <f>IF('Encodage réponses Es'!BA42="","",'Encodage réponses Es'!BA42)</f>
        <v/>
      </c>
      <c r="AD44" s="304"/>
      <c r="AE44" s="304"/>
      <c r="AF44" s="110" t="str">
        <f>IF('Encodage réponses Es'!P42="","",'Encodage réponses Es'!P42)</f>
        <v/>
      </c>
      <c r="AG44" s="110" t="str">
        <f>IF('Encodage réponses Es'!Q42="","",'Encodage réponses Es'!Q42)</f>
        <v/>
      </c>
      <c r="AH44" s="110" t="str">
        <f>IF('Encodage réponses Es'!AO42="","",'Encodage réponses Es'!AO42)</f>
        <v/>
      </c>
      <c r="AI44" s="110" t="str">
        <f>IF('Encodage réponses Es'!AP42="","",'Encodage réponses Es'!AP42)</f>
        <v/>
      </c>
      <c r="AJ44" s="110" t="str">
        <f>IF('Encodage réponses Es'!AQ42="","",'Encodage réponses Es'!AQ42)</f>
        <v/>
      </c>
      <c r="AK44" s="110" t="str">
        <f>IF('Encodage réponses Es'!AR42="","",'Encodage réponses Es'!AR42)</f>
        <v/>
      </c>
      <c r="AL44" s="304"/>
      <c r="AM44" s="304"/>
      <c r="AN44" s="110" t="str">
        <f>IF('Encodage réponses Es'!S42="","",'Encodage réponses Es'!S42)</f>
        <v/>
      </c>
      <c r="AO44" s="110" t="str">
        <f>IF('Encodage réponses Es'!T42="","",'Encodage réponses Es'!T42)</f>
        <v/>
      </c>
      <c r="AP44" s="110" t="str">
        <f>IF('Encodage réponses Es'!Z42="","",'Encodage réponses Es'!Z42)</f>
        <v/>
      </c>
      <c r="AQ44" s="110" t="str">
        <f>IF('Encodage réponses Es'!AA42="","",'Encodage réponses Es'!AA42)</f>
        <v/>
      </c>
      <c r="AR44" s="110" t="str">
        <f>IF('Encodage réponses Es'!AB42="","",'Encodage réponses Es'!AB42)</f>
        <v/>
      </c>
      <c r="AS44" s="110" t="str">
        <f>IF('Encodage réponses Es'!AC42="","",'Encodage réponses Es'!AC42)</f>
        <v/>
      </c>
      <c r="AT44" s="110" t="str">
        <f>IF('Encodage réponses Es'!AD42="","",'Encodage réponses Es'!AD42)</f>
        <v/>
      </c>
      <c r="AU44" s="110" t="str">
        <f>IF('Encodage réponses Es'!AF42="","",'Encodage réponses Es'!AF42)</f>
        <v/>
      </c>
      <c r="AV44" s="304"/>
      <c r="AW44" s="304"/>
      <c r="AX44" s="110" t="str">
        <f>IF('Encodage réponses Es'!AK42="","",'Encodage réponses Es'!AK42)</f>
        <v/>
      </c>
      <c r="AY44" s="110" t="str">
        <f>IF('Encodage réponses Es'!AM42="","",'Encodage réponses Es'!AM42)</f>
        <v/>
      </c>
      <c r="AZ44" s="110" t="str">
        <f>IF('Encodage réponses Es'!AT42="","",'Encodage réponses Es'!AT42)</f>
        <v/>
      </c>
      <c r="BA44" s="110" t="str">
        <f>IF('Encodage réponses Es'!AU42="","",'Encodage réponses Es'!AU42)</f>
        <v/>
      </c>
      <c r="BB44" s="110" t="str">
        <f>IF('Encodage réponses Es'!AV42="","",'Encodage réponses Es'!AV42)</f>
        <v/>
      </c>
      <c r="BC44" s="110" t="str">
        <f>IF('Encodage réponses Es'!AW42="","",'Encodage réponses Es'!AW42)</f>
        <v/>
      </c>
      <c r="BD44" s="110" t="str">
        <f>IF('Encodage réponses Es'!AX42="","",'Encodage réponses Es'!AX42)</f>
        <v/>
      </c>
      <c r="BE44" s="110" t="str">
        <f>IF('Encodage réponses Es'!AY42="","",'Encodage réponses Es'!AY42)</f>
        <v/>
      </c>
      <c r="BF44" s="110" t="str">
        <f>IF('Encodage réponses Es'!BB42="","",'Encodage réponses Es'!BB42)</f>
        <v/>
      </c>
      <c r="BG44" s="110" t="str">
        <f>IF('Encodage réponses Es'!BC42="","",'Encodage réponses Es'!BC42)</f>
        <v/>
      </c>
      <c r="BH44" s="304"/>
      <c r="BI44" s="304"/>
      <c r="BJ44" s="110" t="str">
        <f>IF('Encodage réponses Es'!V42="","",'Encodage réponses Es'!V42)</f>
        <v/>
      </c>
      <c r="BK44" s="110" t="str">
        <f>IF('Encodage réponses Es'!W42="","",'Encodage réponses Es'!W42)</f>
        <v/>
      </c>
      <c r="BL44" s="110" t="str">
        <f>IF('Encodage réponses Es'!Y42="","",'Encodage réponses Es'!Y42)</f>
        <v/>
      </c>
      <c r="BM44" s="110" t="str">
        <f>IF('Encodage réponses Es'!AG42="","",'Encodage réponses Es'!AG42)</f>
        <v/>
      </c>
      <c r="BN44" s="110" t="str">
        <f>IF('Encodage réponses Es'!AH42="","",'Encodage réponses Es'!AH42)</f>
        <v/>
      </c>
      <c r="BO44" s="110" t="str">
        <f>IF('Encodage réponses Es'!AI42="","",'Encodage réponses Es'!AI42)</f>
        <v/>
      </c>
      <c r="BP44" s="110" t="str">
        <f>IF('Encodage réponses Es'!AL42="","",'Encodage réponses Es'!AL42)</f>
        <v/>
      </c>
      <c r="BQ44" s="304"/>
      <c r="BR44" s="304"/>
      <c r="BS44" s="137"/>
      <c r="BT44" s="110" t="str">
        <f>IF('Encodage réponses Es'!BD42="","",'Encodage réponses Es'!BD42)</f>
        <v/>
      </c>
      <c r="BU44" s="110" t="str">
        <f>IF('Encodage réponses Es'!BE42="","",'Encodage réponses Es'!BE42)</f>
        <v/>
      </c>
      <c r="BV44" s="110" t="str">
        <f>IF('Encodage réponses Es'!BF42="","",'Encodage réponses Es'!BF42)</f>
        <v/>
      </c>
      <c r="BW44" s="304"/>
      <c r="BX44" s="304"/>
      <c r="BY44" s="110" t="str">
        <f>IF('Encodage réponses Es'!BN42="","",'Encodage réponses Es'!BN42)</f>
        <v/>
      </c>
      <c r="BZ44" s="110" t="str">
        <f>IF('Encodage réponses Es'!BP42="","",'Encodage réponses Es'!BP42)</f>
        <v/>
      </c>
      <c r="CA44" s="304"/>
      <c r="CB44" s="304"/>
      <c r="CC44" s="110" t="str">
        <f>IF('Encodage réponses Es'!BO42="","",'Encodage réponses Es'!BO42)</f>
        <v/>
      </c>
      <c r="CD44" s="110" t="str">
        <f>IF('Encodage réponses Es'!BV42="","",'Encodage réponses Es'!BV42)</f>
        <v/>
      </c>
      <c r="CE44" s="110" t="str">
        <f>IF('Encodage réponses Es'!CE42="","",'Encodage réponses Es'!CE42)</f>
        <v/>
      </c>
      <c r="CF44" s="110" t="str">
        <f>IF('Encodage réponses Es'!CF42="","",'Encodage réponses Es'!CF42)</f>
        <v/>
      </c>
      <c r="CG44" s="110" t="str">
        <f>IF('Encodage réponses Es'!CG42="","",'Encodage réponses Es'!CG42)</f>
        <v/>
      </c>
      <c r="CH44" s="110" t="str">
        <f>IF('Encodage réponses Es'!CH42="","",'Encodage réponses Es'!CH42)</f>
        <v/>
      </c>
      <c r="CI44" s="110" t="str">
        <f>IF('Encodage réponses Es'!CI42="","",'Encodage réponses Es'!CI42)</f>
        <v/>
      </c>
      <c r="CJ44" s="110" t="str">
        <f>IF('Encodage réponses Es'!CJ42="","",'Encodage réponses Es'!CJ42)</f>
        <v/>
      </c>
      <c r="CK44" s="304"/>
      <c r="CL44" s="304"/>
      <c r="CM44" s="110" t="str">
        <f>IF('Encodage réponses Es'!BQ42="","",'Encodage réponses Es'!BQ42)</f>
        <v/>
      </c>
      <c r="CN44" s="110" t="str">
        <f>IF('Encodage réponses Es'!BR42="","",'Encodage réponses Es'!BR42)</f>
        <v/>
      </c>
      <c r="CO44" s="110" t="str">
        <f>IF('Encodage réponses Es'!BS42="","",'Encodage réponses Es'!BS42)</f>
        <v/>
      </c>
      <c r="CP44" s="110" t="str">
        <f>IF('Encodage réponses Es'!BT42="","",'Encodage réponses Es'!BT42)</f>
        <v/>
      </c>
      <c r="CQ44" s="110" t="str">
        <f>IF('Encodage réponses Es'!BU42="","",'Encodage réponses Es'!BU42)</f>
        <v/>
      </c>
      <c r="CR44" s="110" t="str">
        <f>IF('Encodage réponses Es'!BW42="","",'Encodage réponses Es'!BW42)</f>
        <v/>
      </c>
      <c r="CS44" s="110" t="str">
        <f>IF('Encodage réponses Es'!BX42="","",'Encodage réponses Es'!BX42)</f>
        <v/>
      </c>
      <c r="CT44" s="304"/>
      <c r="CU44" s="304"/>
      <c r="CV44" s="110" t="str">
        <f>IF('Encodage réponses Es'!BI42="","",'Encodage réponses Es'!BI42)</f>
        <v/>
      </c>
      <c r="CW44" s="110" t="str">
        <f>IF('Encodage réponses Es'!BJ42="","",'Encodage réponses Es'!BJ42)</f>
        <v/>
      </c>
      <c r="CX44" s="110" t="str">
        <f>IF('Encodage réponses Es'!BK42="","",'Encodage réponses Es'!BK42)</f>
        <v/>
      </c>
      <c r="CY44" s="110" t="str">
        <f>IF('Encodage réponses Es'!BL42="","",'Encodage réponses Es'!BL42)</f>
        <v/>
      </c>
      <c r="CZ44" s="110" t="str">
        <f>IF('Encodage réponses Es'!BM42="","",'Encodage réponses Es'!BM42)</f>
        <v/>
      </c>
      <c r="DA44" s="110" t="str">
        <f>IF('Encodage réponses Es'!BY42="","",'Encodage réponses Es'!BY42)</f>
        <v/>
      </c>
      <c r="DB44" s="110" t="str">
        <f>IF('Encodage réponses Es'!BZ42="","",'Encodage réponses Es'!BZ42)</f>
        <v/>
      </c>
      <c r="DC44" s="110" t="str">
        <f>IF('Encodage réponses Es'!CA42="","",'Encodage réponses Es'!CA42)</f>
        <v/>
      </c>
      <c r="DD44" s="110" t="str">
        <f>IF('Encodage réponses Es'!CB42="","",'Encodage réponses Es'!CB42)</f>
        <v/>
      </c>
      <c r="DE44" s="110" t="str">
        <f>IF('Encodage réponses Es'!CC42="","",'Encodage réponses Es'!CC42)</f>
        <v/>
      </c>
      <c r="DF44" s="110" t="str">
        <f>IF('Encodage réponses Es'!CK42="","",'Encodage réponses Es'!CK42)</f>
        <v/>
      </c>
      <c r="DG44" s="110" t="str">
        <f>IF('Encodage réponses Es'!CL42="","",'Encodage réponses Es'!CL42)</f>
        <v/>
      </c>
      <c r="DH44" s="110" t="str">
        <f>IF('Encodage réponses Es'!CM42="","",'Encodage réponses Es'!CM42)</f>
        <v/>
      </c>
      <c r="DI44" s="110" t="str">
        <f>IF('Encodage réponses Es'!CN42="","",'Encodage réponses Es'!CN42)</f>
        <v/>
      </c>
      <c r="DJ44" s="304"/>
      <c r="DK44" s="304"/>
      <c r="DL44" s="301" t="str">
        <f>IF('Encodage réponses Es'!BG42="","",'Encodage réponses Es'!BG42)</f>
        <v/>
      </c>
      <c r="DM44" s="301" t="str">
        <f>IF('Encodage réponses Es'!BH42="","",'Encodage réponses Es'!BH42)</f>
        <v/>
      </c>
      <c r="DN44" s="304"/>
      <c r="DO44" s="304"/>
      <c r="DP44" s="110" t="str">
        <f>IF('Encodage réponses Es'!CD42="","",'Encodage réponses Es'!CD42)</f>
        <v/>
      </c>
      <c r="DQ44" s="304"/>
      <c r="DR44" s="304"/>
    </row>
    <row r="45" spans="1:122" ht="15" customHeight="1" x14ac:dyDescent="0.25">
      <c r="A45" s="143"/>
      <c r="B45" s="31"/>
      <c r="C45" s="31"/>
      <c r="D45" s="142" t="s">
        <v>9</v>
      </c>
      <c r="E45" s="32"/>
      <c r="F45" s="304"/>
      <c r="G45" s="309"/>
      <c r="H45" s="31"/>
      <c r="I45" s="304"/>
      <c r="J45" s="309"/>
      <c r="K45" s="323"/>
      <c r="L45" s="304"/>
      <c r="M45" s="309"/>
      <c r="N45" s="135"/>
      <c r="O45" s="110" t="str">
        <f>IF('Encodage réponses Es'!L43="","",'Encodage réponses Es'!L43)</f>
        <v/>
      </c>
      <c r="P45" s="110" t="str">
        <f>IF('Encodage réponses Es'!M43="","",'Encodage réponses Es'!M43)</f>
        <v/>
      </c>
      <c r="Q45" s="110" t="str">
        <f>IF('Encodage réponses Es'!N43="","",'Encodage réponses Es'!N43)</f>
        <v/>
      </c>
      <c r="R45" s="110" t="str">
        <f>IF('Encodage réponses Es'!O43="","",'Encodage réponses Es'!O43)</f>
        <v/>
      </c>
      <c r="S45" s="110" t="str">
        <f>IF('Encodage réponses Es'!R43="","",'Encodage réponses Es'!R43)</f>
        <v/>
      </c>
      <c r="T45" s="110" t="str">
        <f>IF('Encodage réponses Es'!U43="","",'Encodage réponses Es'!U43)</f>
        <v/>
      </c>
      <c r="U45" s="110" t="str">
        <f>IF('Encodage réponses Es'!X43="","",'Encodage réponses Es'!X43)</f>
        <v/>
      </c>
      <c r="V45" s="304"/>
      <c r="W45" s="304"/>
      <c r="X45" s="110" t="str">
        <f>IF('Encodage réponses Es'!AE43="","",'Encodage réponses Es'!AE43)</f>
        <v/>
      </c>
      <c r="Y45" s="110" t="str">
        <f>IF('Encodage réponses Es'!AJ43="","",'Encodage réponses Es'!AJ43)</f>
        <v/>
      </c>
      <c r="Z45" s="110" t="str">
        <f>IF('Encodage réponses Es'!AN43="","",'Encodage réponses Es'!AN43)</f>
        <v/>
      </c>
      <c r="AA45" s="110" t="str">
        <f>IF('Encodage réponses Es'!AS43="","",'Encodage réponses Es'!AS43)</f>
        <v/>
      </c>
      <c r="AB45" s="110" t="str">
        <f>IF('Encodage réponses Es'!AZ43="","",'Encodage réponses Es'!AZ43)</f>
        <v/>
      </c>
      <c r="AC45" s="110" t="str">
        <f>IF('Encodage réponses Es'!BA43="","",'Encodage réponses Es'!BA43)</f>
        <v/>
      </c>
      <c r="AD45" s="304"/>
      <c r="AE45" s="304"/>
      <c r="AF45" s="110" t="str">
        <f>IF('Encodage réponses Es'!P43="","",'Encodage réponses Es'!P43)</f>
        <v/>
      </c>
      <c r="AG45" s="110" t="str">
        <f>IF('Encodage réponses Es'!Q43="","",'Encodage réponses Es'!Q43)</f>
        <v/>
      </c>
      <c r="AH45" s="110" t="str">
        <f>IF('Encodage réponses Es'!AO43="","",'Encodage réponses Es'!AO43)</f>
        <v/>
      </c>
      <c r="AI45" s="110" t="str">
        <f>IF('Encodage réponses Es'!AP43="","",'Encodage réponses Es'!AP43)</f>
        <v/>
      </c>
      <c r="AJ45" s="110" t="str">
        <f>IF('Encodage réponses Es'!AQ43="","",'Encodage réponses Es'!AQ43)</f>
        <v/>
      </c>
      <c r="AK45" s="110" t="str">
        <f>IF('Encodage réponses Es'!AR43="","",'Encodage réponses Es'!AR43)</f>
        <v/>
      </c>
      <c r="AL45" s="304"/>
      <c r="AM45" s="304"/>
      <c r="AN45" s="110" t="str">
        <f>IF('Encodage réponses Es'!S43="","",'Encodage réponses Es'!S43)</f>
        <v/>
      </c>
      <c r="AO45" s="110" t="str">
        <f>IF('Encodage réponses Es'!T43="","",'Encodage réponses Es'!T43)</f>
        <v/>
      </c>
      <c r="AP45" s="110" t="str">
        <f>IF('Encodage réponses Es'!Z43="","",'Encodage réponses Es'!Z43)</f>
        <v/>
      </c>
      <c r="AQ45" s="110" t="str">
        <f>IF('Encodage réponses Es'!AA43="","",'Encodage réponses Es'!AA43)</f>
        <v/>
      </c>
      <c r="AR45" s="110" t="str">
        <f>IF('Encodage réponses Es'!AB43="","",'Encodage réponses Es'!AB43)</f>
        <v/>
      </c>
      <c r="AS45" s="110" t="str">
        <f>IF('Encodage réponses Es'!AC43="","",'Encodage réponses Es'!AC43)</f>
        <v/>
      </c>
      <c r="AT45" s="110" t="str">
        <f>IF('Encodage réponses Es'!AD43="","",'Encodage réponses Es'!AD43)</f>
        <v/>
      </c>
      <c r="AU45" s="110" t="str">
        <f>IF('Encodage réponses Es'!AF43="","",'Encodage réponses Es'!AF43)</f>
        <v/>
      </c>
      <c r="AV45" s="304"/>
      <c r="AW45" s="304"/>
      <c r="AX45" s="110" t="str">
        <f>IF('Encodage réponses Es'!AK43="","",'Encodage réponses Es'!AK43)</f>
        <v/>
      </c>
      <c r="AY45" s="110" t="str">
        <f>IF('Encodage réponses Es'!AM43="","",'Encodage réponses Es'!AM43)</f>
        <v/>
      </c>
      <c r="AZ45" s="110" t="str">
        <f>IF('Encodage réponses Es'!AT43="","",'Encodage réponses Es'!AT43)</f>
        <v/>
      </c>
      <c r="BA45" s="110" t="str">
        <f>IF('Encodage réponses Es'!AU43="","",'Encodage réponses Es'!AU43)</f>
        <v/>
      </c>
      <c r="BB45" s="110" t="str">
        <f>IF('Encodage réponses Es'!AV43="","",'Encodage réponses Es'!AV43)</f>
        <v/>
      </c>
      <c r="BC45" s="110" t="str">
        <f>IF('Encodage réponses Es'!AW43="","",'Encodage réponses Es'!AW43)</f>
        <v/>
      </c>
      <c r="BD45" s="110" t="str">
        <f>IF('Encodage réponses Es'!AX43="","",'Encodage réponses Es'!AX43)</f>
        <v/>
      </c>
      <c r="BE45" s="110" t="str">
        <f>IF('Encodage réponses Es'!AY43="","",'Encodage réponses Es'!AY43)</f>
        <v/>
      </c>
      <c r="BF45" s="110" t="str">
        <f>IF('Encodage réponses Es'!BB43="","",'Encodage réponses Es'!BB43)</f>
        <v/>
      </c>
      <c r="BG45" s="110" t="str">
        <f>IF('Encodage réponses Es'!BC43="","",'Encodage réponses Es'!BC43)</f>
        <v/>
      </c>
      <c r="BH45" s="304"/>
      <c r="BI45" s="304"/>
      <c r="BJ45" s="110" t="str">
        <f>IF('Encodage réponses Es'!V43="","",'Encodage réponses Es'!V43)</f>
        <v/>
      </c>
      <c r="BK45" s="110" t="str">
        <f>IF('Encodage réponses Es'!W43="","",'Encodage réponses Es'!W43)</f>
        <v/>
      </c>
      <c r="BL45" s="110" t="str">
        <f>IF('Encodage réponses Es'!Y43="","",'Encodage réponses Es'!Y43)</f>
        <v/>
      </c>
      <c r="BM45" s="110" t="str">
        <f>IF('Encodage réponses Es'!AG43="","",'Encodage réponses Es'!AG43)</f>
        <v/>
      </c>
      <c r="BN45" s="110" t="str">
        <f>IF('Encodage réponses Es'!AH43="","",'Encodage réponses Es'!AH43)</f>
        <v/>
      </c>
      <c r="BO45" s="110" t="str">
        <f>IF('Encodage réponses Es'!AI43="","",'Encodage réponses Es'!AI43)</f>
        <v/>
      </c>
      <c r="BP45" s="110" t="str">
        <f>IF('Encodage réponses Es'!AL43="","",'Encodage réponses Es'!AL43)</f>
        <v/>
      </c>
      <c r="BQ45" s="304"/>
      <c r="BR45" s="304"/>
      <c r="BS45" s="137"/>
      <c r="BT45" s="110" t="str">
        <f>IF('Encodage réponses Es'!BD43="","",'Encodage réponses Es'!BD43)</f>
        <v/>
      </c>
      <c r="BU45" s="110" t="str">
        <f>IF('Encodage réponses Es'!BE43="","",'Encodage réponses Es'!BE43)</f>
        <v/>
      </c>
      <c r="BV45" s="110" t="str">
        <f>IF('Encodage réponses Es'!BF43="","",'Encodage réponses Es'!BF43)</f>
        <v/>
      </c>
      <c r="BW45" s="304"/>
      <c r="BX45" s="304"/>
      <c r="BY45" s="110" t="str">
        <f>IF('Encodage réponses Es'!BN43="","",'Encodage réponses Es'!BN43)</f>
        <v/>
      </c>
      <c r="BZ45" s="110" t="str">
        <f>IF('Encodage réponses Es'!BP43="","",'Encodage réponses Es'!BP43)</f>
        <v/>
      </c>
      <c r="CA45" s="304"/>
      <c r="CB45" s="304"/>
      <c r="CC45" s="110" t="str">
        <f>IF('Encodage réponses Es'!BO43="","",'Encodage réponses Es'!BO43)</f>
        <v/>
      </c>
      <c r="CD45" s="110" t="str">
        <f>IF('Encodage réponses Es'!BV43="","",'Encodage réponses Es'!BV43)</f>
        <v/>
      </c>
      <c r="CE45" s="110" t="str">
        <f>IF('Encodage réponses Es'!CE43="","",'Encodage réponses Es'!CE43)</f>
        <v/>
      </c>
      <c r="CF45" s="110" t="str">
        <f>IF('Encodage réponses Es'!CF43="","",'Encodage réponses Es'!CF43)</f>
        <v/>
      </c>
      <c r="CG45" s="110" t="str">
        <f>IF('Encodage réponses Es'!CG43="","",'Encodage réponses Es'!CG43)</f>
        <v/>
      </c>
      <c r="CH45" s="110" t="str">
        <f>IF('Encodage réponses Es'!CH43="","",'Encodage réponses Es'!CH43)</f>
        <v/>
      </c>
      <c r="CI45" s="110" t="str">
        <f>IF('Encodage réponses Es'!CI43="","",'Encodage réponses Es'!CI43)</f>
        <v/>
      </c>
      <c r="CJ45" s="110" t="str">
        <f>IF('Encodage réponses Es'!CJ43="","",'Encodage réponses Es'!CJ43)</f>
        <v/>
      </c>
      <c r="CK45" s="304"/>
      <c r="CL45" s="304"/>
      <c r="CM45" s="110" t="str">
        <f>IF('Encodage réponses Es'!BQ43="","",'Encodage réponses Es'!BQ43)</f>
        <v/>
      </c>
      <c r="CN45" s="110" t="str">
        <f>IF('Encodage réponses Es'!BR43="","",'Encodage réponses Es'!BR43)</f>
        <v/>
      </c>
      <c r="CO45" s="110" t="str">
        <f>IF('Encodage réponses Es'!BS43="","",'Encodage réponses Es'!BS43)</f>
        <v/>
      </c>
      <c r="CP45" s="110" t="str">
        <f>IF('Encodage réponses Es'!BT43="","",'Encodage réponses Es'!BT43)</f>
        <v/>
      </c>
      <c r="CQ45" s="110" t="str">
        <f>IF('Encodage réponses Es'!BU43="","",'Encodage réponses Es'!BU43)</f>
        <v/>
      </c>
      <c r="CR45" s="110" t="str">
        <f>IF('Encodage réponses Es'!BW43="","",'Encodage réponses Es'!BW43)</f>
        <v/>
      </c>
      <c r="CS45" s="110" t="str">
        <f>IF('Encodage réponses Es'!BX43="","",'Encodage réponses Es'!BX43)</f>
        <v/>
      </c>
      <c r="CT45" s="304"/>
      <c r="CU45" s="304"/>
      <c r="CV45" s="110" t="str">
        <f>IF('Encodage réponses Es'!BI43="","",'Encodage réponses Es'!BI43)</f>
        <v/>
      </c>
      <c r="CW45" s="110" t="str">
        <f>IF('Encodage réponses Es'!BJ43="","",'Encodage réponses Es'!BJ43)</f>
        <v/>
      </c>
      <c r="CX45" s="110" t="str">
        <f>IF('Encodage réponses Es'!BK43="","",'Encodage réponses Es'!BK43)</f>
        <v/>
      </c>
      <c r="CY45" s="110" t="str">
        <f>IF('Encodage réponses Es'!BL43="","",'Encodage réponses Es'!BL43)</f>
        <v/>
      </c>
      <c r="CZ45" s="110" t="str">
        <f>IF('Encodage réponses Es'!BM43="","",'Encodage réponses Es'!BM43)</f>
        <v/>
      </c>
      <c r="DA45" s="110" t="str">
        <f>IF('Encodage réponses Es'!BY43="","",'Encodage réponses Es'!BY43)</f>
        <v/>
      </c>
      <c r="DB45" s="110" t="str">
        <f>IF('Encodage réponses Es'!BZ43="","",'Encodage réponses Es'!BZ43)</f>
        <v/>
      </c>
      <c r="DC45" s="110" t="str">
        <f>IF('Encodage réponses Es'!CA43="","",'Encodage réponses Es'!CA43)</f>
        <v/>
      </c>
      <c r="DD45" s="110" t="str">
        <f>IF('Encodage réponses Es'!CB43="","",'Encodage réponses Es'!CB43)</f>
        <v/>
      </c>
      <c r="DE45" s="110" t="str">
        <f>IF('Encodage réponses Es'!CC43="","",'Encodage réponses Es'!CC43)</f>
        <v/>
      </c>
      <c r="DF45" s="110" t="str">
        <f>IF('Encodage réponses Es'!CK43="","",'Encodage réponses Es'!CK43)</f>
        <v/>
      </c>
      <c r="DG45" s="110" t="str">
        <f>IF('Encodage réponses Es'!CL43="","",'Encodage réponses Es'!CL43)</f>
        <v/>
      </c>
      <c r="DH45" s="110" t="str">
        <f>IF('Encodage réponses Es'!CM43="","",'Encodage réponses Es'!CM43)</f>
        <v/>
      </c>
      <c r="DI45" s="110" t="str">
        <f>IF('Encodage réponses Es'!CN43="","",'Encodage réponses Es'!CN43)</f>
        <v/>
      </c>
      <c r="DJ45" s="304"/>
      <c r="DK45" s="304"/>
      <c r="DL45" s="301" t="str">
        <f>IF('Encodage réponses Es'!BG43="","",'Encodage réponses Es'!BG43)</f>
        <v/>
      </c>
      <c r="DM45" s="301" t="str">
        <f>IF('Encodage réponses Es'!BH43="","",'Encodage réponses Es'!BH43)</f>
        <v/>
      </c>
      <c r="DN45" s="304"/>
      <c r="DO45" s="304"/>
      <c r="DP45" s="110" t="str">
        <f>IF('Encodage réponses Es'!CD43="","",'Encodage réponses Es'!CD43)</f>
        <v/>
      </c>
      <c r="DQ45" s="304"/>
      <c r="DR45" s="304"/>
    </row>
    <row r="46" spans="1:122" ht="15" customHeight="1" thickBot="1" x14ac:dyDescent="0.3">
      <c r="A46" s="143"/>
      <c r="B46" s="31"/>
      <c r="C46" s="31"/>
      <c r="D46" s="144"/>
      <c r="E46" s="322"/>
      <c r="F46" s="310" t="s">
        <v>48</v>
      </c>
      <c r="G46" s="311">
        <f>COUNTIF(G$5:G$39,"&lt;0,10")</f>
        <v>0</v>
      </c>
      <c r="H46" s="99"/>
      <c r="I46" s="316" t="s">
        <v>48</v>
      </c>
      <c r="J46" s="317">
        <f>COUNTIF(J$5:J$39,"&lt;0,10")</f>
        <v>0</v>
      </c>
      <c r="K46" s="127"/>
      <c r="L46" s="316" t="s">
        <v>48</v>
      </c>
      <c r="M46" s="317">
        <f>COUNTIF(M$5:M$39,"&lt;0,10")</f>
        <v>0</v>
      </c>
      <c r="N46" s="127"/>
      <c r="O46" s="379"/>
      <c r="P46" s="13"/>
      <c r="Q46" s="13"/>
      <c r="R46" s="13"/>
      <c r="S46" s="13"/>
      <c r="T46" s="13"/>
      <c r="U46" s="13"/>
      <c r="V46" s="149"/>
      <c r="W46" s="149"/>
      <c r="X46" s="193" t="str">
        <f>IF('Encodage réponses Es'!AE44="","",'Encodage réponses Es'!AE44)</f>
        <v/>
      </c>
      <c r="Y46" s="193" t="str">
        <f>IF('Encodage réponses Es'!AJ44="","",'Encodage réponses Es'!AJ44)</f>
        <v/>
      </c>
      <c r="Z46" s="193" t="str">
        <f>IF('Encodage réponses Es'!AN44="","",'Encodage réponses Es'!AN44)</f>
        <v/>
      </c>
      <c r="AA46" s="193" t="str">
        <f>IF('Encodage réponses Es'!AS44="","",'Encodage réponses Es'!AS44)</f>
        <v/>
      </c>
      <c r="AB46" s="193" t="str">
        <f>IF('Encodage réponses Es'!AZ44="","",'Encodage réponses Es'!AZ44)</f>
        <v/>
      </c>
      <c r="AC46" s="193" t="str">
        <f>IF('Encodage réponses Es'!BA44="","",'Encodage réponses Es'!BA44)</f>
        <v/>
      </c>
      <c r="AD46" s="150"/>
      <c r="AE46" s="150"/>
      <c r="AF46" s="193" t="str">
        <f>IF('Encodage réponses Es'!P44="","",'Encodage réponses Es'!P44)</f>
        <v/>
      </c>
      <c r="AG46" s="193" t="str">
        <f>IF('Encodage réponses Es'!Q44="","",'Encodage réponses Es'!Q44)</f>
        <v/>
      </c>
      <c r="AH46" s="193" t="str">
        <f>IF('Encodage réponses Es'!AO44="","",'Encodage réponses Es'!AO44)</f>
        <v/>
      </c>
      <c r="AI46" s="193" t="str">
        <f>IF('Encodage réponses Es'!AP44="","",'Encodage réponses Es'!AP44)</f>
        <v/>
      </c>
      <c r="AJ46" s="193" t="str">
        <f>IF('Encodage réponses Es'!AQ44="","",'Encodage réponses Es'!AQ44)</f>
        <v/>
      </c>
      <c r="AK46" s="193" t="str">
        <f>IF('Encodage réponses Es'!AR44="","",'Encodage réponses Es'!AR44)</f>
        <v/>
      </c>
      <c r="AL46" s="150"/>
      <c r="AM46" s="150"/>
      <c r="AN46" s="193" t="str">
        <f>IF('Encodage réponses Es'!S44="","",'Encodage réponses Es'!S44)</f>
        <v/>
      </c>
      <c r="AO46" s="193" t="str">
        <f>IF('Encodage réponses Es'!T44="","",'Encodage réponses Es'!T44)</f>
        <v/>
      </c>
      <c r="AP46" s="193" t="str">
        <f>IF('Encodage réponses Es'!Z44="","",'Encodage réponses Es'!Z44)</f>
        <v/>
      </c>
      <c r="AQ46" s="193" t="str">
        <f>IF('Encodage réponses Es'!AA44="","",'Encodage réponses Es'!AA44)</f>
        <v/>
      </c>
      <c r="AR46" s="193" t="str">
        <f>IF('Encodage réponses Es'!AB44="","",'Encodage réponses Es'!AB44)</f>
        <v/>
      </c>
      <c r="AS46" s="193" t="str">
        <f>IF('Encodage réponses Es'!AC44="","",'Encodage réponses Es'!AC44)</f>
        <v/>
      </c>
      <c r="AT46" s="193" t="str">
        <f>IF('Encodage réponses Es'!AD44="","",'Encodage réponses Es'!AD44)</f>
        <v/>
      </c>
      <c r="AU46" s="193" t="str">
        <f>IF('Encodage réponses Es'!AF44="","",'Encodage réponses Es'!AF44)</f>
        <v/>
      </c>
      <c r="AV46" s="150"/>
      <c r="AW46" s="150"/>
      <c r="AX46" s="193" t="str">
        <f>IF('Encodage réponses Es'!AK44="","",'Encodage réponses Es'!AK44)</f>
        <v/>
      </c>
      <c r="AY46" s="193" t="str">
        <f>IF('Encodage réponses Es'!AM44="","",'Encodage réponses Es'!AM44)</f>
        <v/>
      </c>
      <c r="AZ46" s="193" t="str">
        <f>IF('Encodage réponses Es'!AT44="","",'Encodage réponses Es'!AT44)</f>
        <v/>
      </c>
      <c r="BA46" s="193" t="str">
        <f>IF('Encodage réponses Es'!AU44="","",'Encodage réponses Es'!AU44)</f>
        <v/>
      </c>
      <c r="BB46" s="193" t="str">
        <f>IF('Encodage réponses Es'!AV44="","",'Encodage réponses Es'!AV44)</f>
        <v/>
      </c>
      <c r="BC46" s="193" t="str">
        <f>IF('Encodage réponses Es'!AW44="","",'Encodage réponses Es'!AW44)</f>
        <v/>
      </c>
      <c r="BD46" s="193" t="str">
        <f>IF('Encodage réponses Es'!AX44="","",'Encodage réponses Es'!AX44)</f>
        <v/>
      </c>
      <c r="BE46" s="193" t="str">
        <f>IF('Encodage réponses Es'!AY44="","",'Encodage réponses Es'!AY44)</f>
        <v/>
      </c>
      <c r="BF46" s="193" t="str">
        <f>IF('Encodage réponses Es'!BB44="","",'Encodage réponses Es'!BB44)</f>
        <v/>
      </c>
      <c r="BG46" s="193" t="str">
        <f>IF('Encodage réponses Es'!BC44="","",'Encodage réponses Es'!BC44)</f>
        <v/>
      </c>
      <c r="BH46" s="150"/>
      <c r="BI46" s="150"/>
      <c r="BJ46" s="193" t="str">
        <f>IF('Encodage réponses Es'!V44="","",'Encodage réponses Es'!V44)</f>
        <v/>
      </c>
      <c r="BK46" s="193" t="str">
        <f>IF('Encodage réponses Es'!W44="","",'Encodage réponses Es'!W44)</f>
        <v/>
      </c>
      <c r="BL46" s="193" t="str">
        <f>IF('Encodage réponses Es'!Y44="","",'Encodage réponses Es'!Y44)</f>
        <v/>
      </c>
      <c r="BM46" s="193" t="str">
        <f>IF('Encodage réponses Es'!AG44="","",'Encodage réponses Es'!AG44)</f>
        <v/>
      </c>
      <c r="BN46" s="193" t="str">
        <f>IF('Encodage réponses Es'!AH44="","",'Encodage réponses Es'!AH44)</f>
        <v/>
      </c>
      <c r="BO46" s="193" t="str">
        <f>IF('Encodage réponses Es'!AI44="","",'Encodage réponses Es'!AI44)</f>
        <v/>
      </c>
      <c r="BP46" s="193" t="str">
        <f>IF('Encodage réponses Es'!AL44="","",'Encodage réponses Es'!AL44)</f>
        <v/>
      </c>
      <c r="BQ46" s="192"/>
      <c r="BR46" s="192"/>
      <c r="BS46" s="137"/>
      <c r="BT46" s="193" t="str">
        <f>IF('Encodage réponses Es'!BD44="","",'Encodage réponses Es'!BD44)</f>
        <v/>
      </c>
      <c r="BU46" s="193" t="str">
        <f>IF('Encodage réponses Es'!BE44="","",'Encodage réponses Es'!BE44)</f>
        <v/>
      </c>
      <c r="BV46" s="193" t="str">
        <f>IF('Encodage réponses Es'!BF44="","",'Encodage réponses Es'!BF44)</f>
        <v/>
      </c>
      <c r="BY46" s="193" t="str">
        <f>IF('Encodage réponses Es'!BN44="","",'Encodage réponses Es'!BN44)</f>
        <v/>
      </c>
      <c r="BZ46" s="193" t="str">
        <f>IF('Encodage réponses Es'!BP44="","",'Encodage réponses Es'!BP44)</f>
        <v/>
      </c>
      <c r="CC46" s="193" t="str">
        <f>IF('Encodage réponses Es'!BO44="","",'Encodage réponses Es'!BO44)</f>
        <v/>
      </c>
      <c r="CD46" s="193" t="str">
        <f>IF('Encodage réponses Es'!BV44="","",'Encodage réponses Es'!BV44)</f>
        <v/>
      </c>
      <c r="CE46" s="193" t="str">
        <f>IF('Encodage réponses Es'!CE44="","",'Encodage réponses Es'!CE44)</f>
        <v/>
      </c>
      <c r="CF46" s="193" t="str">
        <f>IF('Encodage réponses Es'!CF44="","",'Encodage réponses Es'!CF44)</f>
        <v/>
      </c>
      <c r="CG46" s="193" t="str">
        <f>IF('Encodage réponses Es'!CG44="","",'Encodage réponses Es'!CG44)</f>
        <v/>
      </c>
      <c r="CH46" s="193" t="str">
        <f>IF('Encodage réponses Es'!CH44="","",'Encodage réponses Es'!CH44)</f>
        <v/>
      </c>
      <c r="CI46" s="193" t="str">
        <f>IF('Encodage réponses Es'!CI44="","",'Encodage réponses Es'!CI44)</f>
        <v/>
      </c>
      <c r="CJ46" s="193" t="str">
        <f>IF('Encodage réponses Es'!CJ44="","",'Encodage réponses Es'!CJ44)</f>
        <v/>
      </c>
      <c r="CM46" s="193" t="str">
        <f>IF('Encodage réponses Es'!BQ44="","",'Encodage réponses Es'!BQ44)</f>
        <v/>
      </c>
      <c r="CN46" s="193" t="str">
        <f>IF('Encodage réponses Es'!BR44="","",'Encodage réponses Es'!BR44)</f>
        <v/>
      </c>
      <c r="CO46" s="193" t="str">
        <f>IF('Encodage réponses Es'!BS44="","",'Encodage réponses Es'!BS44)</f>
        <v/>
      </c>
      <c r="CP46" s="193" t="str">
        <f>IF('Encodage réponses Es'!BT44="","",'Encodage réponses Es'!BT44)</f>
        <v/>
      </c>
      <c r="CQ46" s="193" t="str">
        <f>IF('Encodage réponses Es'!BU44="","",'Encodage réponses Es'!BU44)</f>
        <v/>
      </c>
      <c r="CR46" s="193" t="str">
        <f>IF('Encodage réponses Es'!BW44="","",'Encodage réponses Es'!BW44)</f>
        <v/>
      </c>
      <c r="CS46" s="193" t="str">
        <f>IF('Encodage réponses Es'!BX44="","",'Encodage réponses Es'!BX44)</f>
        <v/>
      </c>
      <c r="CT46" s="215"/>
      <c r="CU46" s="215"/>
      <c r="CV46" s="193" t="str">
        <f>IF('Encodage réponses Es'!BI44="","",'Encodage réponses Es'!BI44)</f>
        <v/>
      </c>
      <c r="CW46" s="193" t="str">
        <f>IF('Encodage réponses Es'!BJ44="","",'Encodage réponses Es'!BJ44)</f>
        <v/>
      </c>
      <c r="CX46" s="193" t="str">
        <f>IF('Encodage réponses Es'!BK44="","",'Encodage réponses Es'!BK44)</f>
        <v/>
      </c>
      <c r="CY46" s="193" t="str">
        <f>IF('Encodage réponses Es'!BL44="","",'Encodage réponses Es'!BL44)</f>
        <v/>
      </c>
      <c r="CZ46" s="193" t="str">
        <f>IF('Encodage réponses Es'!BM44="","",'Encodage réponses Es'!BM44)</f>
        <v/>
      </c>
      <c r="DA46" s="193" t="str">
        <f>IF('Encodage réponses Es'!BY44="","",'Encodage réponses Es'!BY44)</f>
        <v/>
      </c>
      <c r="DB46" s="193" t="str">
        <f>IF('Encodage réponses Es'!BZ44="","",'Encodage réponses Es'!BZ44)</f>
        <v/>
      </c>
      <c r="DC46" s="193" t="str">
        <f>IF('Encodage réponses Es'!CA44="","",'Encodage réponses Es'!CA44)</f>
        <v/>
      </c>
      <c r="DD46" s="193" t="str">
        <f>IF('Encodage réponses Es'!CB44="","",'Encodage réponses Es'!CB44)</f>
        <v/>
      </c>
      <c r="DE46" s="193" t="str">
        <f>IF('Encodage réponses Es'!CC44="","",'Encodage réponses Es'!CC44)</f>
        <v/>
      </c>
      <c r="DF46" s="193" t="str">
        <f>IF('Encodage réponses Es'!CK44="","",'Encodage réponses Es'!CK44)</f>
        <v/>
      </c>
      <c r="DG46" s="193" t="str">
        <f>IF('Encodage réponses Es'!CL44="","",'Encodage réponses Es'!CL44)</f>
        <v/>
      </c>
      <c r="DH46" s="193" t="str">
        <f>IF('Encodage réponses Es'!CM44="","",'Encodage réponses Es'!CM44)</f>
        <v/>
      </c>
      <c r="DI46" s="193" t="str">
        <f>IF('Encodage réponses Es'!CN44="","",'Encodage réponses Es'!CN44)</f>
        <v/>
      </c>
      <c r="DL46" s="193" t="str">
        <f>IF('Encodage réponses Es'!BG44="","",'Encodage réponses Es'!BG44)</f>
        <v/>
      </c>
      <c r="DM46" s="193" t="str">
        <f>IF('Encodage réponses Es'!BH44="","",'Encodage réponses Es'!BH44)</f>
        <v/>
      </c>
      <c r="DP46" s="193" t="str">
        <f>IF('Encodage réponses Es'!CD44="","",'Encodage réponses Es'!CD44)</f>
        <v/>
      </c>
      <c r="DQ46" s="192"/>
      <c r="DR46" s="247"/>
    </row>
    <row r="47" spans="1:122" s="47" customFormat="1" x14ac:dyDescent="0.25">
      <c r="A47" s="647" t="s">
        <v>126</v>
      </c>
      <c r="B47" s="648"/>
      <c r="C47" s="648"/>
      <c r="D47" s="649"/>
      <c r="E47" s="100"/>
      <c r="F47" s="312" t="s">
        <v>49</v>
      </c>
      <c r="G47" s="313">
        <f>COUNTIF(G$5:G$39,"&lt;0,20")-G46</f>
        <v>0</v>
      </c>
      <c r="H47" s="44"/>
      <c r="I47" s="318" t="s">
        <v>49</v>
      </c>
      <c r="J47" s="319">
        <f>COUNTIF(J$5:J$39,"&lt;0,20")-J46</f>
        <v>0</v>
      </c>
      <c r="K47" s="128"/>
      <c r="L47" s="318" t="s">
        <v>49</v>
      </c>
      <c r="M47" s="319">
        <f>COUNTIF(M$5:M$39,"&lt;0,20")-M46</f>
        <v>0</v>
      </c>
      <c r="N47" s="128"/>
      <c r="O47" s="506" t="str">
        <f>IF('Encodage réponses Es'!L45="","",'Encodage réponses Es'!L45)</f>
        <v/>
      </c>
      <c r="P47" s="506" t="str">
        <f>IF('Encodage réponses Es'!M45="","",'Encodage réponses Es'!M45)</f>
        <v/>
      </c>
      <c r="Q47" s="506" t="str">
        <f>IF('Encodage réponses Es'!N45="","",'Encodage réponses Es'!N45)</f>
        <v/>
      </c>
      <c r="R47" s="506" t="str">
        <f>IF('Encodage réponses Es'!O45="","",'Encodage réponses Es'!O45)</f>
        <v/>
      </c>
      <c r="S47" s="506" t="str">
        <f>IF('Encodage réponses Es'!P45="","",'Encodage réponses Es'!P45)</f>
        <v/>
      </c>
      <c r="T47" s="506" t="str">
        <f>IF('Encodage réponses Es'!Q45="","",'Encodage réponses Es'!Q45)</f>
        <v/>
      </c>
      <c r="U47" s="506" t="str">
        <f>IF('Encodage réponses Es'!R45="","",'Encodage réponses Es'!R45)</f>
        <v/>
      </c>
      <c r="V47" s="189">
        <v>0</v>
      </c>
      <c r="W47" s="189">
        <f>COUNTIF(V$5:V$39,"0")</f>
        <v>0</v>
      </c>
      <c r="X47" s="506" t="str">
        <f>IF('Encodage réponses Es'!AE45="","",'Encodage réponses Es'!AE45)</f>
        <v/>
      </c>
      <c r="Y47" s="506" t="str">
        <f>IF('Encodage réponses Es'!AF45="","",'Encodage réponses Es'!AF45)</f>
        <v/>
      </c>
      <c r="Z47" s="506" t="str">
        <f>IF('Encodage réponses Es'!AG45="","",'Encodage réponses Es'!AG45)</f>
        <v/>
      </c>
      <c r="AA47" s="506" t="str">
        <f>IF('Encodage réponses Es'!AH45="","",'Encodage réponses Es'!AH45)</f>
        <v/>
      </c>
      <c r="AB47" s="506" t="str">
        <f>IF('Encodage réponses Es'!AI45="","",'Encodage réponses Es'!AI45)</f>
        <v/>
      </c>
      <c r="AC47" s="506" t="str">
        <f>IF('Encodage réponses Es'!AJ45="","",'Encodage réponses Es'!AJ45)</f>
        <v/>
      </c>
      <c r="AD47" s="189">
        <v>0</v>
      </c>
      <c r="AE47" s="189">
        <f>COUNTIF(AD$5:AD$39,"0")</f>
        <v>0</v>
      </c>
      <c r="AF47" s="506" t="str">
        <f>IF('Encodage réponses Es'!P45="","",'Encodage réponses Es'!P45)</f>
        <v/>
      </c>
      <c r="AG47" s="506" t="str">
        <f>IF('Encodage réponses Es'!Q45="","",'Encodage réponses Es'!Q45)</f>
        <v/>
      </c>
      <c r="AH47" s="506" t="str">
        <f>IF('Encodage réponses Es'!R45="","",'Encodage réponses Es'!R45)</f>
        <v/>
      </c>
      <c r="AI47" s="506" t="str">
        <f>IF('Encodage réponses Es'!S45="","",'Encodage réponses Es'!S45)</f>
        <v/>
      </c>
      <c r="AJ47" s="506" t="str">
        <f>IF('Encodage réponses Es'!T45="","",'Encodage réponses Es'!T45)</f>
        <v/>
      </c>
      <c r="AK47" s="506" t="str">
        <f>IF('Encodage réponses Es'!U45="","",'Encodage réponses Es'!U45)</f>
        <v/>
      </c>
      <c r="AL47" s="189">
        <v>0</v>
      </c>
      <c r="AM47" s="189">
        <f>COUNTIF(AL$5:AL$39,"0")</f>
        <v>0</v>
      </c>
      <c r="AN47" s="506" t="str">
        <f>IF('Encodage réponses Es'!S45="","",'Encodage réponses Es'!S45)</f>
        <v/>
      </c>
      <c r="AO47" s="506" t="str">
        <f>IF('Encodage réponses Es'!T45="","",'Encodage réponses Es'!T45)</f>
        <v/>
      </c>
      <c r="AP47" s="506" t="str">
        <f>IF('Encodage réponses Es'!U45="","",'Encodage réponses Es'!U45)</f>
        <v/>
      </c>
      <c r="AQ47" s="506" t="str">
        <f>IF('Encodage réponses Es'!V45="","",'Encodage réponses Es'!V45)</f>
        <v/>
      </c>
      <c r="AR47" s="506" t="str">
        <f>IF('Encodage réponses Es'!W45="","",'Encodage réponses Es'!W45)</f>
        <v/>
      </c>
      <c r="AS47" s="506" t="str">
        <f>IF('Encodage réponses Es'!X45="","",'Encodage réponses Es'!X45)</f>
        <v/>
      </c>
      <c r="AT47" s="506" t="str">
        <f>IF('Encodage réponses Es'!Y45="","",'Encodage réponses Es'!Y45)</f>
        <v/>
      </c>
      <c r="AU47" s="506" t="str">
        <f>IF('Encodage réponses Es'!Z45="","",'Encodage réponses Es'!Z45)</f>
        <v/>
      </c>
      <c r="AV47" s="189">
        <v>0</v>
      </c>
      <c r="AW47" s="189">
        <f>COUNTIF(AV$5:AV$39,"0")</f>
        <v>0</v>
      </c>
      <c r="AX47" s="506" t="str">
        <f>IF('Encodage réponses Es'!AK45="","",'Encodage réponses Es'!AK45)</f>
        <v/>
      </c>
      <c r="AY47" s="506" t="str">
        <f>IF('Encodage réponses Es'!AL45="","",'Encodage réponses Es'!AL45)</f>
        <v/>
      </c>
      <c r="AZ47" s="506" t="str">
        <f>IF('Encodage réponses Es'!AM45="","",'Encodage réponses Es'!AM45)</f>
        <v/>
      </c>
      <c r="BA47" s="506" t="str">
        <f>IF('Encodage réponses Es'!AN45="","",'Encodage réponses Es'!AN45)</f>
        <v/>
      </c>
      <c r="BB47" s="506" t="str">
        <f>IF('Encodage réponses Es'!AO45="","",'Encodage réponses Es'!AO45)</f>
        <v/>
      </c>
      <c r="BC47" s="506" t="str">
        <f>IF('Encodage réponses Es'!AP45="","",'Encodage réponses Es'!AP45)</f>
        <v/>
      </c>
      <c r="BD47" s="506" t="str">
        <f>IF('Encodage réponses Es'!AQ45="","",'Encodage réponses Es'!AQ45)</f>
        <v/>
      </c>
      <c r="BE47" s="506" t="str">
        <f>IF('Encodage réponses Es'!AR45="","",'Encodage réponses Es'!AR45)</f>
        <v/>
      </c>
      <c r="BF47" s="506" t="str">
        <f>IF('Encodage réponses Es'!AS45="","",'Encodage réponses Es'!AS45)</f>
        <v/>
      </c>
      <c r="BG47" s="506" t="str">
        <f>IF('Encodage réponses Es'!AT45="","",'Encodage réponses Es'!AT45)</f>
        <v/>
      </c>
      <c r="BH47" s="318" t="s">
        <v>100</v>
      </c>
      <c r="BI47" s="189">
        <f>COUNTIF(BH$5:BH$39,"&lt;3")</f>
        <v>0</v>
      </c>
      <c r="BJ47" s="506" t="str">
        <f>IF('Encodage réponses Es'!V45="","",'Encodage réponses Es'!V45)</f>
        <v/>
      </c>
      <c r="BK47" s="506" t="str">
        <f>IF('Encodage réponses Es'!W45="","",'Encodage réponses Es'!W45)</f>
        <v/>
      </c>
      <c r="BL47" s="506" t="str">
        <f>IF('Encodage réponses Es'!X45="","",'Encodage réponses Es'!X45)</f>
        <v/>
      </c>
      <c r="BM47" s="506" t="str">
        <f>IF('Encodage réponses Es'!Y45="","",'Encodage réponses Es'!Y45)</f>
        <v/>
      </c>
      <c r="BN47" s="506" t="str">
        <f>IF('Encodage réponses Es'!Z45="","",'Encodage réponses Es'!Z45)</f>
        <v/>
      </c>
      <c r="BO47" s="506" t="str">
        <f>IF('Encodage réponses Es'!AA45="","",'Encodage réponses Es'!AA45)</f>
        <v/>
      </c>
      <c r="BP47" s="506" t="str">
        <f>IF('Encodage réponses Es'!AB45="","",'Encodage réponses Es'!AB45)</f>
        <v/>
      </c>
      <c r="BQ47" s="189">
        <v>0</v>
      </c>
      <c r="BR47" s="189">
        <f>COUNTIF(BQ$5:BQ$39,"0")</f>
        <v>0</v>
      </c>
      <c r="BS47" s="283"/>
      <c r="BT47" s="506" t="str">
        <f>IF('Encodage réponses Es'!BD45="","",'Encodage réponses Es'!BD45)</f>
        <v/>
      </c>
      <c r="BU47" s="506" t="str">
        <f>IF('Encodage réponses Es'!BE45="","",'Encodage réponses Es'!BE45)</f>
        <v/>
      </c>
      <c r="BV47" s="506" t="str">
        <f>IF('Encodage réponses Es'!BF45="","",'Encodage réponses Es'!BF45)</f>
        <v/>
      </c>
      <c r="BW47" s="338">
        <v>0</v>
      </c>
      <c r="BX47" s="339">
        <f>COUNTIF(BW$5:BW$39,"0")</f>
        <v>0</v>
      </c>
      <c r="BY47" s="506" t="str">
        <f>IF('Encodage réponses Es'!BN45="","",'Encodage réponses Es'!BN45)</f>
        <v/>
      </c>
      <c r="BZ47" s="506" t="str">
        <f>IF('Encodage réponses Es'!BO45="","",'Encodage réponses Es'!BO45)</f>
        <v/>
      </c>
      <c r="CA47" s="191" t="s">
        <v>117</v>
      </c>
      <c r="CB47" s="191">
        <f>COUNTIF(CA5:CB39,"&lt;1")</f>
        <v>0</v>
      </c>
      <c r="CC47" s="506" t="str">
        <f>IF('Encodage réponses Es'!BO45="","",'Encodage réponses Es'!BO45)</f>
        <v/>
      </c>
      <c r="CD47" s="506" t="str">
        <f>IF('Encodage réponses Es'!BP45="","",'Encodage réponses Es'!BP45)</f>
        <v/>
      </c>
      <c r="CE47" s="506" t="str">
        <f>IF('Encodage réponses Es'!BQ45="","",'Encodage réponses Es'!BQ45)</f>
        <v/>
      </c>
      <c r="CF47" s="506" t="str">
        <f>IF('Encodage réponses Es'!BR45="","",'Encodage réponses Es'!BR45)</f>
        <v/>
      </c>
      <c r="CG47" s="506" t="str">
        <f>IF('Encodage réponses Es'!BS45="","",'Encodage réponses Es'!BS45)</f>
        <v/>
      </c>
      <c r="CH47" s="506" t="str">
        <f>IF('Encodage réponses Es'!BT45="","",'Encodage réponses Es'!BT45)</f>
        <v/>
      </c>
      <c r="CI47" s="506" t="str">
        <f>IF('Encodage réponses Es'!BU45="","",'Encodage réponses Es'!BU45)</f>
        <v/>
      </c>
      <c r="CJ47" s="506" t="str">
        <f>IF('Encodage réponses Es'!BV45="","",'Encodage réponses Es'!BV45)</f>
        <v/>
      </c>
      <c r="CK47" s="191">
        <v>0</v>
      </c>
      <c r="CL47" s="191">
        <f>COUNTIF(CK$5:CK$39,"0")</f>
        <v>0</v>
      </c>
      <c r="CM47" s="506" t="str">
        <f>IF('Encodage réponses Es'!BQ45="","",'Encodage réponses Es'!BQ45)</f>
        <v/>
      </c>
      <c r="CN47" s="506" t="str">
        <f>IF('Encodage réponses Es'!BR45="","",'Encodage réponses Es'!BR45)</f>
        <v/>
      </c>
      <c r="CO47" s="506" t="str">
        <f>IF('Encodage réponses Es'!BS45="","",'Encodage réponses Es'!BS45)</f>
        <v/>
      </c>
      <c r="CP47" s="506" t="str">
        <f>IF('Encodage réponses Es'!BT45="","",'Encodage réponses Es'!BT45)</f>
        <v/>
      </c>
      <c r="CQ47" s="506" t="str">
        <f>IF('Encodage réponses Es'!BU45="","",'Encodage réponses Es'!BU45)</f>
        <v/>
      </c>
      <c r="CR47" s="506" t="str">
        <f>IF('Encodage réponses Es'!BV45="","",'Encodage réponses Es'!BV45)</f>
        <v/>
      </c>
      <c r="CS47" s="506" t="str">
        <f>IF('Encodage réponses Es'!BW45="","",'Encodage réponses Es'!BW45)</f>
        <v/>
      </c>
      <c r="CT47" s="189">
        <v>0</v>
      </c>
      <c r="CU47" s="189">
        <f>COUNTIF(CT$5:CT$39,"0")</f>
        <v>0</v>
      </c>
      <c r="CV47" s="506" t="str">
        <f>IF('Encodage réponses Es'!BI45="","",'Encodage réponses Es'!BI45)</f>
        <v/>
      </c>
      <c r="CW47" s="506" t="str">
        <f>IF('Encodage réponses Es'!BJ45="","",'Encodage réponses Es'!BJ45)</f>
        <v/>
      </c>
      <c r="CX47" s="506" t="str">
        <f>IF('Encodage réponses Es'!BK45="","",'Encodage réponses Es'!BK45)</f>
        <v/>
      </c>
      <c r="CY47" s="506" t="str">
        <f>IF('Encodage réponses Es'!BL45="","",'Encodage réponses Es'!BL45)</f>
        <v/>
      </c>
      <c r="CZ47" s="506" t="str">
        <f>IF('Encodage réponses Es'!BM45="","",'Encodage réponses Es'!BM45)</f>
        <v/>
      </c>
      <c r="DA47" s="506" t="str">
        <f>IF('Encodage réponses Es'!BN45="","",'Encodage réponses Es'!BN45)</f>
        <v/>
      </c>
      <c r="DB47" s="506" t="str">
        <f>IF('Encodage réponses Es'!BO45="","",'Encodage réponses Es'!BO45)</f>
        <v/>
      </c>
      <c r="DC47" s="506" t="str">
        <f>IF('Encodage réponses Es'!BP45="","",'Encodage réponses Es'!BP45)</f>
        <v/>
      </c>
      <c r="DD47" s="506" t="str">
        <f>IF('Encodage réponses Es'!BQ45="","",'Encodage réponses Es'!BQ45)</f>
        <v/>
      </c>
      <c r="DE47" s="506" t="str">
        <f>IF('Encodage réponses Es'!BR45="","",'Encodage réponses Es'!BR45)</f>
        <v/>
      </c>
      <c r="DF47" s="506" t="str">
        <f>IF('Encodage réponses Es'!BS45="","",'Encodage réponses Es'!BS45)</f>
        <v/>
      </c>
      <c r="DG47" s="506" t="str">
        <f>IF('Encodage réponses Es'!BT45="","",'Encodage réponses Es'!BT45)</f>
        <v/>
      </c>
      <c r="DH47" s="506" t="str">
        <f>IF('Encodage réponses Es'!BU45="","",'Encodage réponses Es'!BU45)</f>
        <v/>
      </c>
      <c r="DI47" s="506" t="str">
        <f>IF('Encodage réponses Es'!BV45="","",'Encodage réponses Es'!BV45)</f>
        <v/>
      </c>
      <c r="DJ47" s="316" t="s">
        <v>100</v>
      </c>
      <c r="DK47" s="191">
        <f>COUNTIF(DJ$5:DJ$39,"&lt;3")</f>
        <v>0</v>
      </c>
      <c r="DL47" s="506" t="str">
        <f>IF('Encodage réponses Es'!BG45="","",'Encodage réponses Es'!BG45)</f>
        <v/>
      </c>
      <c r="DM47" s="506" t="str">
        <f>IF('Encodage réponses Es'!BH45="","",'Encodage réponses Es'!BH45)</f>
        <v/>
      </c>
      <c r="DN47" s="191">
        <v>0</v>
      </c>
      <c r="DO47" s="191">
        <f>COUNTIF(DN$5:DN$39,"0")</f>
        <v>0</v>
      </c>
      <c r="DP47" s="506" t="str">
        <f>IF('Encodage réponses Es'!CD45="","",'Encodage réponses Es'!CD45)</f>
        <v/>
      </c>
      <c r="DQ47" s="320"/>
      <c r="DR47" s="340"/>
    </row>
    <row r="48" spans="1:122" s="15" customFormat="1" ht="13.8" thickBot="1" x14ac:dyDescent="0.3">
      <c r="A48" s="145"/>
      <c r="B48" s="55"/>
      <c r="C48" s="34"/>
      <c r="D48" s="146" t="s">
        <v>28</v>
      </c>
      <c r="E48" s="101"/>
      <c r="F48" s="314" t="s">
        <v>50</v>
      </c>
      <c r="G48" s="315">
        <f>COUNTIF(G$5:G$39,"&lt;0,30")-SUM(G46:G47)</f>
        <v>0</v>
      </c>
      <c r="H48" s="33"/>
      <c r="I48" s="320" t="s">
        <v>50</v>
      </c>
      <c r="J48" s="321">
        <f>COUNTIF(J$5:J$39,"&lt;0,30")-SUM(J46:J47)</f>
        <v>0</v>
      </c>
      <c r="K48" s="129"/>
      <c r="L48" s="320" t="s">
        <v>50</v>
      </c>
      <c r="M48" s="321">
        <f>COUNTIF(M$5:M$39,"&lt;0,30")-SUM(M46:M47)</f>
        <v>0</v>
      </c>
      <c r="N48" s="129"/>
      <c r="O48" s="402">
        <f>IF('Encodage réponses Es'!L46="","",'Encodage réponses Es'!L46)</f>
        <v>0.98</v>
      </c>
      <c r="P48" s="402">
        <f>IF('Encodage réponses Es'!M46="","",'Encodage réponses Es'!M46)</f>
        <v>0.97</v>
      </c>
      <c r="Q48" s="402">
        <f>IF('Encodage réponses Es'!N46="","",'Encodage réponses Es'!N46)</f>
        <v>0.94</v>
      </c>
      <c r="R48" s="402">
        <f>IF('Encodage réponses Es'!O46="","",'Encodage réponses Es'!O46)</f>
        <v>0.77</v>
      </c>
      <c r="S48" s="402">
        <f>IF('Encodage réponses Es'!R46="","",'Encodage réponses Es'!R46)</f>
        <v>0.51</v>
      </c>
      <c r="T48" s="402">
        <f>IF('Encodage réponses Es'!U46="","",'Encodage réponses Es'!U46)</f>
        <v>0.6</v>
      </c>
      <c r="U48" s="402">
        <f>IF('Encodage réponses Es'!X46="","",'Encodage réponses Es'!X46)</f>
        <v>0.67</v>
      </c>
      <c r="V48" s="190">
        <v>1</v>
      </c>
      <c r="W48" s="189">
        <f>COUNTIF(V$5:V$39,"1")</f>
        <v>0</v>
      </c>
      <c r="X48" s="402">
        <f>IF('Encodage réponses Es'!AE46="","",'Encodage réponses Es'!AE46)</f>
        <v>0.71</v>
      </c>
      <c r="Y48" s="402">
        <f>IF('Encodage réponses Es'!AJ46="","",'Encodage réponses Es'!AJ46)</f>
        <v>0.34</v>
      </c>
      <c r="Z48" s="402">
        <f>IF('Encodage réponses Es'!AN46="","",'Encodage réponses Es'!AN46)</f>
        <v>0.52</v>
      </c>
      <c r="AA48" s="402">
        <f>IF('Encodage réponses Es'!AS46="","",'Encodage réponses Es'!AS46)</f>
        <v>0.54</v>
      </c>
      <c r="AB48" s="402">
        <f>IF('Encodage réponses Es'!AZ46="","",'Encodage réponses Es'!AZ46)</f>
        <v>0.6</v>
      </c>
      <c r="AC48" s="402">
        <f>IF('Encodage réponses Es'!BA46="","",'Encodage réponses Es'!BA46)</f>
        <v>0.77</v>
      </c>
      <c r="AD48" s="190">
        <v>1</v>
      </c>
      <c r="AE48" s="189">
        <f>COUNTIF(AD$5:AD$39,"1")</f>
        <v>0</v>
      </c>
      <c r="AF48" s="402">
        <f>IF('Encodage réponses Es'!P46="","",'Encodage réponses Es'!P46)</f>
        <v>0.7</v>
      </c>
      <c r="AG48" s="402">
        <f>IF('Encodage réponses Es'!Q46="","",'Encodage réponses Es'!Q46)</f>
        <v>0.5</v>
      </c>
      <c r="AH48" s="402">
        <f>IF('Encodage réponses Es'!AO46="","",'Encodage réponses Es'!AO46)</f>
        <v>0.74</v>
      </c>
      <c r="AI48" s="402">
        <f>IF('Encodage réponses Es'!AP46="","",'Encodage réponses Es'!AP46)</f>
        <v>0.64</v>
      </c>
      <c r="AJ48" s="402">
        <f>IF('Encodage réponses Es'!AQ46="","",'Encodage réponses Es'!AQ46)</f>
        <v>0.17</v>
      </c>
      <c r="AK48" s="403">
        <f>IF('Encodage réponses Es'!AR46="","",'Encodage réponses Es'!AR46)</f>
        <v>0.34</v>
      </c>
      <c r="AL48" s="190">
        <v>1</v>
      </c>
      <c r="AM48" s="189">
        <f>COUNTIF(AL$5:AL$39,"1")</f>
        <v>0</v>
      </c>
      <c r="AN48" s="403">
        <f>IF('Encodage réponses Es'!S46="","",'Encodage réponses Es'!S46)</f>
        <v>0.79</v>
      </c>
      <c r="AO48" s="402">
        <f>IF('Encodage réponses Es'!T46="","",'Encodage réponses Es'!T46)</f>
        <v>0.6</v>
      </c>
      <c r="AP48" s="403">
        <f>IF('Encodage réponses Es'!Z46="","",'Encodage réponses Es'!Z46)</f>
        <v>0.51</v>
      </c>
      <c r="AQ48" s="402">
        <f>IF('Encodage réponses Es'!AA46="","",'Encodage réponses Es'!AA46)</f>
        <v>0.34</v>
      </c>
      <c r="AR48" s="402">
        <f>IF('Encodage réponses Es'!AB46="","",'Encodage réponses Es'!AB46)</f>
        <v>0.27</v>
      </c>
      <c r="AS48" s="402">
        <f>IF('Encodage réponses Es'!AC46="","",'Encodage réponses Es'!AC46)</f>
        <v>0.19</v>
      </c>
      <c r="AT48" s="402">
        <f>IF('Encodage réponses Es'!AD46="","",'Encodage réponses Es'!AD46)</f>
        <v>0.88</v>
      </c>
      <c r="AU48" s="403">
        <f>IF('Encodage réponses Es'!AF46="","",'Encodage réponses Es'!AF46)</f>
        <v>0.36</v>
      </c>
      <c r="AV48" s="190">
        <v>1</v>
      </c>
      <c r="AW48" s="189">
        <f>COUNTIF(AV$5:AV$39,"1")</f>
        <v>0</v>
      </c>
      <c r="AX48" s="385">
        <f>IF('Encodage réponses Es'!AK46="","",'Encodage réponses Es'!AK46)</f>
        <v>0.59</v>
      </c>
      <c r="AY48" s="386">
        <f>IF('Encodage réponses Es'!AM46="","",'Encodage réponses Es'!AM46)</f>
        <v>0.42</v>
      </c>
      <c r="AZ48" s="386">
        <f>IF('Encodage réponses Es'!AT46="","",'Encodage réponses Es'!AT46)</f>
        <v>0.45</v>
      </c>
      <c r="BA48" s="386">
        <f>IF('Encodage réponses Es'!AU46="","",'Encodage réponses Es'!AU46)</f>
        <v>0.22</v>
      </c>
      <c r="BB48" s="386">
        <f>IF('Encodage réponses Es'!AV46="","",'Encodage réponses Es'!AV46)</f>
        <v>0.56000000000000005</v>
      </c>
      <c r="BC48" s="386">
        <f>IF('Encodage réponses Es'!AW46="","",'Encodage réponses Es'!AW46)</f>
        <v>0.75</v>
      </c>
      <c r="BD48" s="386">
        <f>IF('Encodage réponses Es'!AX46="","",'Encodage réponses Es'!AX46)</f>
        <v>0.51</v>
      </c>
      <c r="BE48" s="386">
        <f>IF('Encodage réponses Es'!AY46="","",'Encodage réponses Es'!AY46)</f>
        <v>0.77</v>
      </c>
      <c r="BF48" s="386">
        <f>IF('Encodage réponses Es'!BB46="","",'Encodage réponses Es'!BB46)</f>
        <v>0.51</v>
      </c>
      <c r="BG48" s="387">
        <f>IF('Encodage réponses Es'!BC46="","",'Encodage réponses Es'!BC46)</f>
        <v>0.15</v>
      </c>
      <c r="BH48" s="320" t="s">
        <v>101</v>
      </c>
      <c r="BI48" s="190">
        <f>COUNTIF(BH$5:BH$39,"&lt;3")-BI47</f>
        <v>0</v>
      </c>
      <c r="BJ48" s="385">
        <f>IF('Encodage réponses Es'!V46="","",'Encodage réponses Es'!V46)</f>
        <v>0.23</v>
      </c>
      <c r="BK48" s="386">
        <f>IF('Encodage réponses Es'!W46="","",'Encodage réponses Es'!W46)</f>
        <v>0.28000000000000003</v>
      </c>
      <c r="BL48" s="386">
        <f>IF('Encodage réponses Es'!Y46="","",'Encodage réponses Es'!Y46)</f>
        <v>0.3</v>
      </c>
      <c r="BM48" s="386">
        <f>IF('Encodage réponses Es'!AG46="","",'Encodage réponses Es'!AG46)</f>
        <v>0.66</v>
      </c>
      <c r="BN48" s="386">
        <f>IF('Encodage réponses Es'!AH46="","",'Encodage réponses Es'!AH46)</f>
        <v>0.68</v>
      </c>
      <c r="BO48" s="386">
        <f>IF('Encodage réponses Es'!AI46="","",'Encodage réponses Es'!AI46)</f>
        <v>0.7</v>
      </c>
      <c r="BP48" s="387">
        <f>IF('Encodage réponses Es'!AL46="","",'Encodage réponses Es'!AL46)</f>
        <v>0.35</v>
      </c>
      <c r="BQ48" s="190">
        <v>1</v>
      </c>
      <c r="BR48" s="190">
        <f>COUNTIF(BQ$5:BQ$39,"1")</f>
        <v>0</v>
      </c>
      <c r="BS48" s="137"/>
      <c r="BT48" s="404">
        <f>IF('Encodage réponses Es'!BD46="","",'Encodage réponses Es'!BD46)</f>
        <v>0.36</v>
      </c>
      <c r="BU48" s="404">
        <f>IF('Encodage réponses Es'!BE46="","",'Encodage réponses Es'!BE46)</f>
        <v>0.45</v>
      </c>
      <c r="BV48" s="404">
        <f>IF('Encodage réponses Es'!BF46="","",'Encodage réponses Es'!BF46)</f>
        <v>0.45</v>
      </c>
      <c r="BW48" s="191">
        <v>1</v>
      </c>
      <c r="BX48" s="191">
        <f>COUNTIF(BW$5:BW$39,"1")</f>
        <v>0</v>
      </c>
      <c r="BY48" s="386">
        <f>IF('Encodage réponses Es'!BN46="","",'Encodage réponses Es'!BN46)</f>
        <v>0.27</v>
      </c>
      <c r="BZ48" s="386">
        <f>IF('Encodage réponses Es'!BP46="","",'Encodage réponses Es'!BP46)</f>
        <v>0.25</v>
      </c>
      <c r="CA48" s="189" t="s">
        <v>118</v>
      </c>
      <c r="CB48" s="189">
        <f>COUNTIF(CA5:CB39,"&lt;2")-CB47</f>
        <v>0</v>
      </c>
      <c r="CC48" s="386">
        <f>IF('Encodage réponses Es'!BO46="","",'Encodage réponses Es'!BO46)</f>
        <v>0.28000000000000003</v>
      </c>
      <c r="CD48" s="386">
        <f>IF('Encodage réponses Es'!BV46="","",'Encodage réponses Es'!BV46)</f>
        <v>0.44</v>
      </c>
      <c r="CE48" s="386">
        <f>IF('Encodage réponses Es'!CE46="","",'Encodage réponses Es'!CE46)</f>
        <v>0.32</v>
      </c>
      <c r="CF48" s="386">
        <f>IF('Encodage réponses Es'!CF46="","",'Encodage réponses Es'!CF46)</f>
        <v>0.3</v>
      </c>
      <c r="CG48" s="386">
        <f>IF('Encodage réponses Es'!CG46="","",'Encodage réponses Es'!CG46)</f>
        <v>0.12</v>
      </c>
      <c r="CH48" s="386">
        <f>IF('Encodage réponses Es'!CH46="","",'Encodage réponses Es'!CH46)</f>
        <v>0.47</v>
      </c>
      <c r="CI48" s="386">
        <f>IF('Encodage réponses Es'!CI46="","",'Encodage réponses Es'!CI46)</f>
        <v>0.48</v>
      </c>
      <c r="CJ48" s="387">
        <f>IF('Encodage réponses Es'!CJ46="","",'Encodage réponses Es'!CJ46)</f>
        <v>0.21</v>
      </c>
      <c r="CK48" s="189">
        <v>1</v>
      </c>
      <c r="CL48" s="189">
        <f>COUNTIF(CK$5:CK$39,"1")</f>
        <v>0</v>
      </c>
      <c r="CM48" s="385">
        <f>IF('Encodage réponses Es'!BQ46="","",'Encodage réponses Es'!BQ46)</f>
        <v>0.71</v>
      </c>
      <c r="CN48" s="386">
        <f>IF('Encodage réponses Es'!BR46="","",'Encodage réponses Es'!BR46)</f>
        <v>0.79</v>
      </c>
      <c r="CO48" s="386">
        <f>IF('Encodage réponses Es'!BS46="","",'Encodage réponses Es'!BS46)</f>
        <v>0.8</v>
      </c>
      <c r="CP48" s="386">
        <f>IF('Encodage réponses Es'!BT46="","",'Encodage réponses Es'!BT46)</f>
        <v>0.84</v>
      </c>
      <c r="CQ48" s="386">
        <f>IF('Encodage réponses Es'!BU46="","",'Encodage réponses Es'!BU46)</f>
        <v>0.8</v>
      </c>
      <c r="CR48" s="386">
        <f>IF('Encodage réponses Es'!BW46="","",'Encodage réponses Es'!BW46)</f>
        <v>0.51</v>
      </c>
      <c r="CS48" s="387">
        <f>IF('Encodage réponses Es'!BX46="","",'Encodage réponses Es'!BX46)</f>
        <v>0.56000000000000005</v>
      </c>
      <c r="CT48" s="190">
        <v>1</v>
      </c>
      <c r="CU48" s="190">
        <f>COUNTIF(CT$5:CT$39,"1")</f>
        <v>0</v>
      </c>
      <c r="CV48" s="385">
        <f>IF('Encodage réponses Es'!BI46="","",'Encodage réponses Es'!BI46)</f>
        <v>0.21</v>
      </c>
      <c r="CW48" s="386">
        <f>IF('Encodage réponses Es'!BJ46="","",'Encodage réponses Es'!BJ46)</f>
        <v>0.15</v>
      </c>
      <c r="CX48" s="386">
        <f>IF('Encodage réponses Es'!BK46="","",'Encodage réponses Es'!BK46)</f>
        <v>0.12</v>
      </c>
      <c r="CY48" s="386">
        <f>IF('Encodage réponses Es'!BL46="","",'Encodage réponses Es'!BL46)</f>
        <v>0.55000000000000004</v>
      </c>
      <c r="CZ48" s="386">
        <f>IF('Encodage réponses Es'!BM46="","",'Encodage réponses Es'!BM46)</f>
        <v>0.26</v>
      </c>
      <c r="DA48" s="386">
        <f>IF('Encodage réponses Es'!BY46="","",'Encodage réponses Es'!BY46)</f>
        <v>0.4</v>
      </c>
      <c r="DB48" s="386">
        <f>IF('Encodage réponses Es'!BZ46="","",'Encodage réponses Es'!BZ46)</f>
        <v>0.45</v>
      </c>
      <c r="DC48" s="386">
        <f>IF('Encodage réponses Es'!CA46="","",'Encodage réponses Es'!CA46)</f>
        <v>0.51</v>
      </c>
      <c r="DD48" s="386">
        <f>IF('Encodage réponses Es'!CB46="","",'Encodage réponses Es'!CB46)</f>
        <v>0.57999999999999996</v>
      </c>
      <c r="DE48" s="386">
        <f>IF('Encodage réponses Es'!CC46="","",'Encodage réponses Es'!CC46)</f>
        <v>0.64</v>
      </c>
      <c r="DF48" s="386">
        <f>IF('Encodage réponses Es'!CK46="","",'Encodage réponses Es'!CK46)</f>
        <v>0.57999999999999996</v>
      </c>
      <c r="DG48" s="386">
        <f>IF('Encodage réponses Es'!CL46="","",'Encodage réponses Es'!CL46)</f>
        <v>0.35</v>
      </c>
      <c r="DH48" s="386">
        <f>IF('Encodage réponses Es'!CM46="","",'Encodage réponses Es'!CM46)</f>
        <v>0.33</v>
      </c>
      <c r="DI48" s="387">
        <f>IF('Encodage réponses Es'!CN46="","",'Encodage réponses Es'!CN46)</f>
        <v>0.14000000000000001</v>
      </c>
      <c r="DJ48" s="318" t="s">
        <v>101</v>
      </c>
      <c r="DK48" s="189">
        <f>COUNTIF(DJ$5:DJ$39,"&lt;5")-DK47</f>
        <v>0</v>
      </c>
      <c r="DL48" s="385">
        <f>IF('Encodage réponses Es'!BG46="","",'Encodage réponses Es'!BG46)</f>
        <v>0.16</v>
      </c>
      <c r="DM48" s="386">
        <f>IF('Encodage réponses Es'!BH46="","",'Encodage réponses Es'!BH46)</f>
        <v>0.25</v>
      </c>
      <c r="DN48" s="335">
        <v>1</v>
      </c>
      <c r="DO48" s="336">
        <f>COUNTIF(DN$5:DN$39,"1")</f>
        <v>0</v>
      </c>
      <c r="DP48" s="386">
        <f>IF('Encodage réponses Es'!CD46="","",'Encodage réponses Es'!CD46)</f>
        <v>0.4</v>
      </c>
      <c r="DQ48" s="334">
        <v>0</v>
      </c>
      <c r="DR48" s="337">
        <f>COUNTIF(DQ$5:DQ$39,"0")</f>
        <v>0</v>
      </c>
    </row>
    <row r="49" spans="1:122" ht="12.75" customHeight="1" x14ac:dyDescent="0.25">
      <c r="A49" s="30"/>
      <c r="B49" s="30"/>
      <c r="C49" s="30"/>
      <c r="D49" s="30"/>
      <c r="E49" s="30"/>
      <c r="F49" s="310" t="s">
        <v>51</v>
      </c>
      <c r="G49" s="311">
        <f>COUNTIF(G$5:G$39,"&lt;0,40")-SUM(G46:G48)</f>
        <v>0</v>
      </c>
      <c r="H49" s="30"/>
      <c r="I49" s="316" t="s">
        <v>51</v>
      </c>
      <c r="J49" s="317">
        <f>COUNTIF(J$5:J$39,"&lt;0,40")-SUM(J46:J48)</f>
        <v>0</v>
      </c>
      <c r="K49" s="127"/>
      <c r="L49" s="316" t="s">
        <v>51</v>
      </c>
      <c r="M49" s="317">
        <f>COUNTIF(M$5:M$39,"&lt;0,40")-SUM(M46:M48)</f>
        <v>0</v>
      </c>
      <c r="N49" s="127"/>
      <c r="O49" s="13"/>
      <c r="P49" s="13"/>
      <c r="Q49" s="13"/>
      <c r="R49" s="13"/>
      <c r="S49" s="13"/>
      <c r="T49" s="13"/>
      <c r="U49" s="13"/>
      <c r="V49" s="191">
        <v>2</v>
      </c>
      <c r="W49" s="189">
        <f>COUNTIF(V$5:V$39,"2")</f>
        <v>0</v>
      </c>
      <c r="X49" s="13"/>
      <c r="Y49" s="13"/>
      <c r="Z49" s="13"/>
      <c r="AA49" s="13"/>
      <c r="AB49" s="13"/>
      <c r="AC49" s="13"/>
      <c r="AD49" s="191">
        <v>2</v>
      </c>
      <c r="AE49" s="189">
        <f>COUNTIF(AD$5:AD$39,"2")</f>
        <v>0</v>
      </c>
      <c r="AF49" s="13"/>
      <c r="AG49" s="13"/>
      <c r="AH49" s="13"/>
      <c r="AI49" s="13"/>
      <c r="AJ49" s="13"/>
      <c r="AK49" s="13"/>
      <c r="AL49" s="191">
        <v>2</v>
      </c>
      <c r="AM49" s="189">
        <f>COUNTIF(AL$5:AL$39,"2")</f>
        <v>0</v>
      </c>
      <c r="AN49" s="13"/>
      <c r="AO49" s="13"/>
      <c r="AP49" s="13"/>
      <c r="AQ49" s="13"/>
      <c r="AR49" s="13"/>
      <c r="AS49" s="13"/>
      <c r="AT49" s="13"/>
      <c r="AU49" s="13"/>
      <c r="AV49" s="191">
        <v>2</v>
      </c>
      <c r="AW49" s="189">
        <f>COUNTIF(AV$5:AV$39,"2")</f>
        <v>0</v>
      </c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316" t="s">
        <v>102</v>
      </c>
      <c r="BI49" s="191">
        <f>COUNTIF(BH$5:BH$39,"&lt;7")-SUM(BI47:BI48)</f>
        <v>0</v>
      </c>
      <c r="BJ49" s="13"/>
      <c r="BK49" s="13"/>
      <c r="BL49" s="13"/>
      <c r="BM49" s="13"/>
      <c r="BN49" s="13"/>
      <c r="BO49" s="13"/>
      <c r="BP49" s="13"/>
      <c r="BQ49" s="191">
        <v>2</v>
      </c>
      <c r="BR49" s="191">
        <f>COUNTIF(BQ$5:BQ$39,"2")</f>
        <v>0</v>
      </c>
      <c r="BS49" s="137"/>
      <c r="BT49" s="13"/>
      <c r="BU49" s="13"/>
      <c r="BV49" s="13"/>
      <c r="BW49" s="189">
        <v>2</v>
      </c>
      <c r="BX49" s="189">
        <f>COUNTIF(BW$5:BW$39,"2")</f>
        <v>0</v>
      </c>
      <c r="BY49" s="13"/>
      <c r="BZ49" s="13"/>
      <c r="CA49" s="190" t="s">
        <v>119</v>
      </c>
      <c r="CB49" s="190">
        <f>COUNTIF(CA5:CB39,"&lt;=2")-SUM(CB47:CB48)</f>
        <v>0</v>
      </c>
      <c r="CC49" s="13"/>
      <c r="CD49" s="13"/>
      <c r="CE49" s="13"/>
      <c r="CF49" s="13"/>
      <c r="CG49" s="13"/>
      <c r="CH49" s="13"/>
      <c r="CI49" s="13"/>
      <c r="CJ49" s="13"/>
      <c r="CK49" s="190">
        <v>2</v>
      </c>
      <c r="CL49" s="190">
        <f>COUNTIF(CK$5:CK$39,"2")</f>
        <v>0</v>
      </c>
      <c r="CM49" s="13"/>
      <c r="CN49" s="13"/>
      <c r="CO49" s="13"/>
      <c r="CP49" s="13"/>
      <c r="CQ49" s="13"/>
      <c r="CR49" s="13"/>
      <c r="CS49" s="13"/>
      <c r="CT49" s="191">
        <v>2</v>
      </c>
      <c r="CU49" s="191">
        <f>COUNTIF(CT$5:CT$39,"2")</f>
        <v>0</v>
      </c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320" t="s">
        <v>102</v>
      </c>
      <c r="DK49" s="190">
        <f>COUNTIF(DJ$5:DJ$39,"&lt;7")-SUM(DK47:DK48)</f>
        <v>0</v>
      </c>
      <c r="DL49" s="13"/>
      <c r="DM49" s="13"/>
      <c r="DN49" s="190">
        <v>2</v>
      </c>
      <c r="DO49" s="190">
        <f>COUNTIF(DN$5:DN$39,"2")</f>
        <v>0</v>
      </c>
      <c r="DP49" s="306"/>
      <c r="DQ49" s="191">
        <v>1</v>
      </c>
      <c r="DR49" s="302">
        <f>COUNTIF(DQ$5:DQ$39,"1")</f>
        <v>0</v>
      </c>
    </row>
    <row r="50" spans="1:122" ht="12.75" customHeight="1" x14ac:dyDescent="0.25">
      <c r="A50" s="30"/>
      <c r="B50" s="30"/>
      <c r="C50" s="30"/>
      <c r="D50" s="30"/>
      <c r="E50" s="30"/>
      <c r="F50" s="310" t="s">
        <v>52</v>
      </c>
      <c r="G50" s="311">
        <f>COUNTIF(G$5:G$39,"&lt;0,50")-SUM(G46:G49)</f>
        <v>0</v>
      </c>
      <c r="H50" s="30"/>
      <c r="I50" s="316" t="s">
        <v>52</v>
      </c>
      <c r="J50" s="317">
        <f>COUNTIF(J$5:J$39,"&lt;0,50")-SUM(J46:J49)</f>
        <v>0</v>
      </c>
      <c r="K50" s="127"/>
      <c r="L50" s="316" t="s">
        <v>52</v>
      </c>
      <c r="M50" s="317">
        <f>COUNTIF(M$5:M$39,"&lt;0,50")-SUM(M46:M49)</f>
        <v>0</v>
      </c>
      <c r="N50" s="127"/>
      <c r="O50" s="13"/>
      <c r="P50" s="13"/>
      <c r="Q50" s="13"/>
      <c r="R50" s="13"/>
      <c r="S50" s="13"/>
      <c r="T50" s="13"/>
      <c r="U50" s="13"/>
      <c r="V50" s="191">
        <v>3</v>
      </c>
      <c r="W50" s="189">
        <f>COUNTIF(V$5:V$39,"3")</f>
        <v>0</v>
      </c>
      <c r="X50" s="13"/>
      <c r="Y50" s="13"/>
      <c r="Z50" s="13"/>
      <c r="AA50" s="13"/>
      <c r="AB50" s="13"/>
      <c r="AC50" s="13"/>
      <c r="AD50" s="191">
        <v>3</v>
      </c>
      <c r="AE50" s="189">
        <f>COUNTIF(AD$5:AD$39,"3")</f>
        <v>0</v>
      </c>
      <c r="AF50" s="13"/>
      <c r="AG50" s="13"/>
      <c r="AH50" s="13"/>
      <c r="AI50" s="13"/>
      <c r="AJ50" s="13"/>
      <c r="AK50" s="13"/>
      <c r="AL50" s="191">
        <v>3</v>
      </c>
      <c r="AM50" s="189">
        <f>COUNTIF(AL$5:AL$39,"3")</f>
        <v>0</v>
      </c>
      <c r="AN50" s="13"/>
      <c r="AO50" s="13"/>
      <c r="AP50" s="13"/>
      <c r="AQ50" s="13"/>
      <c r="AR50" s="13"/>
      <c r="AS50" s="13"/>
      <c r="AT50" s="13"/>
      <c r="AU50" s="13"/>
      <c r="AV50" s="191">
        <v>3</v>
      </c>
      <c r="AW50" s="189">
        <f>COUNTIF(AV$5:AV$39,"3")</f>
        <v>0</v>
      </c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316" t="s">
        <v>103</v>
      </c>
      <c r="BI50" s="191">
        <f>COUNTIF(BH$5:BH$39,"&lt;9")-SUM(BI47:BI49)</f>
        <v>0</v>
      </c>
      <c r="BJ50" s="13"/>
      <c r="BK50" s="13"/>
      <c r="BL50" s="13"/>
      <c r="BM50" s="13"/>
      <c r="BN50" s="13"/>
      <c r="BO50" s="13"/>
      <c r="BP50" s="13"/>
      <c r="BQ50" s="191">
        <v>3</v>
      </c>
      <c r="BR50" s="191">
        <f>COUNTIF(BQ$5:BQ$39,"3")</f>
        <v>0</v>
      </c>
      <c r="BS50" s="137"/>
      <c r="BT50" s="13"/>
      <c r="BU50" s="13"/>
      <c r="BV50" s="13"/>
      <c r="BW50" s="190">
        <v>3</v>
      </c>
      <c r="BX50" s="190">
        <f>COUNTIF(BW$5:BW$39,"3")</f>
        <v>0</v>
      </c>
      <c r="BY50" s="13"/>
      <c r="BZ50" s="13"/>
      <c r="CA50" s="215"/>
      <c r="CB50" s="215"/>
      <c r="CC50" s="13"/>
      <c r="CD50" s="13"/>
      <c r="CE50" s="13"/>
      <c r="CF50" s="13"/>
      <c r="CG50" s="13"/>
      <c r="CH50" s="13"/>
      <c r="CI50" s="13"/>
      <c r="CJ50" s="13"/>
      <c r="CK50" s="191">
        <v>3</v>
      </c>
      <c r="CL50" s="191">
        <f>COUNTIF(CK$5:CK$39,"3")</f>
        <v>0</v>
      </c>
      <c r="CM50" s="13"/>
      <c r="CN50" s="13"/>
      <c r="CO50" s="13"/>
      <c r="CP50" s="13"/>
      <c r="CQ50" s="13"/>
      <c r="CR50" s="13"/>
      <c r="CS50" s="13"/>
      <c r="CT50" s="191">
        <v>3</v>
      </c>
      <c r="CU50" s="191">
        <f>COUNTIF(CT$5:CT$39,"3")</f>
        <v>0</v>
      </c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316" t="s">
        <v>103</v>
      </c>
      <c r="DK50" s="191">
        <f>COUNTIF(DJ$5:DJ$39,"&lt;9")-SUM(DK47:DK49)</f>
        <v>0</v>
      </c>
      <c r="DL50" s="13"/>
      <c r="DM50" s="13"/>
      <c r="DN50" s="215"/>
      <c r="DO50" s="305"/>
      <c r="DP50" s="13"/>
      <c r="DQ50" s="192"/>
      <c r="DR50" s="247"/>
    </row>
    <row r="51" spans="1:122" ht="12.75" customHeight="1" x14ac:dyDescent="0.25">
      <c r="A51" s="30"/>
      <c r="B51" s="30"/>
      <c r="C51" s="30"/>
      <c r="D51" s="30"/>
      <c r="E51" s="30"/>
      <c r="F51" s="310" t="s">
        <v>53</v>
      </c>
      <c r="G51" s="311">
        <f>COUNTIF(G$5:G$39,"&lt;0,60")-SUM(G46:G50)</f>
        <v>0</v>
      </c>
      <c r="H51" s="30"/>
      <c r="I51" s="316" t="s">
        <v>53</v>
      </c>
      <c r="J51" s="317">
        <f>COUNTIF(J$5:J$39,"&lt;0,60")-SUM(J46:J50)</f>
        <v>0</v>
      </c>
      <c r="K51" s="127"/>
      <c r="L51" s="316" t="s">
        <v>53</v>
      </c>
      <c r="M51" s="317">
        <f>COUNTIF(M$5:M$39,"&lt;0,60")-SUM(M46:M50)</f>
        <v>0</v>
      </c>
      <c r="N51" s="127"/>
      <c r="O51" s="13"/>
      <c r="P51" s="13"/>
      <c r="Q51" s="13"/>
      <c r="R51" s="13"/>
      <c r="S51" s="13"/>
      <c r="T51" s="13"/>
      <c r="U51" s="13"/>
      <c r="V51" s="191">
        <v>4</v>
      </c>
      <c r="W51" s="189">
        <f>COUNTIF(V$5:V$39,"4")</f>
        <v>0</v>
      </c>
      <c r="X51" s="13"/>
      <c r="Y51" s="13"/>
      <c r="Z51" s="13"/>
      <c r="AA51" s="13"/>
      <c r="AB51" s="13"/>
      <c r="AC51" s="13"/>
      <c r="AD51" s="191">
        <v>4</v>
      </c>
      <c r="AE51" s="189">
        <f>COUNTIF(AD$5:AD$39,"4")</f>
        <v>0</v>
      </c>
      <c r="AF51" s="13"/>
      <c r="AG51" s="13"/>
      <c r="AH51" s="13"/>
      <c r="AI51" s="13"/>
      <c r="AJ51" s="13"/>
      <c r="AK51" s="13"/>
      <c r="AL51" s="191">
        <v>4</v>
      </c>
      <c r="AM51" s="189">
        <f>COUNTIF(AL$5:AL$39,"4")</f>
        <v>0</v>
      </c>
      <c r="AN51" s="13"/>
      <c r="AO51" s="13"/>
      <c r="AP51" s="13"/>
      <c r="AQ51" s="13"/>
      <c r="AR51" s="13"/>
      <c r="AS51" s="13"/>
      <c r="AT51" s="13"/>
      <c r="AU51" s="13"/>
      <c r="AV51" s="191">
        <v>4</v>
      </c>
      <c r="AW51" s="189">
        <f>COUNTIF(AV$5:AV$39,"4")</f>
        <v>0</v>
      </c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316" t="s">
        <v>104</v>
      </c>
      <c r="BI51" s="191">
        <f>COUNTIF(BH$5:BH$39,"&lt;11")-SUM(BI47:BI50)</f>
        <v>0</v>
      </c>
      <c r="BJ51" s="13"/>
      <c r="BK51" s="13"/>
      <c r="BL51" s="13"/>
      <c r="BM51" s="13"/>
      <c r="BN51" s="13"/>
      <c r="BO51" s="13"/>
      <c r="BP51" s="13"/>
      <c r="BQ51" s="191">
        <v>4</v>
      </c>
      <c r="BR51" s="191">
        <f>COUNTIF(BQ$5:BQ$39,"4")</f>
        <v>0</v>
      </c>
      <c r="BS51" s="137"/>
      <c r="BT51" s="13"/>
      <c r="BU51" s="13"/>
      <c r="BV51" s="13"/>
      <c r="BY51" s="13"/>
      <c r="BZ51" s="13"/>
      <c r="CA51" s="215"/>
      <c r="CB51" s="215"/>
      <c r="CC51" s="13"/>
      <c r="CD51" s="13"/>
      <c r="CE51" s="13"/>
      <c r="CF51" s="13"/>
      <c r="CG51" s="13"/>
      <c r="CH51" s="13"/>
      <c r="CI51" s="13"/>
      <c r="CJ51" s="13"/>
      <c r="CK51" s="191">
        <v>4</v>
      </c>
      <c r="CL51" s="191">
        <f>COUNTIF(CK$5:CK$39,"4")</f>
        <v>0</v>
      </c>
      <c r="CM51" s="13"/>
      <c r="CN51" s="13"/>
      <c r="CO51" s="13"/>
      <c r="CP51" s="13"/>
      <c r="CQ51" s="13"/>
      <c r="CR51" s="13"/>
      <c r="CS51" s="13"/>
      <c r="CT51" s="191">
        <v>4</v>
      </c>
      <c r="CU51" s="191">
        <f>COUNTIF(CT$5:CT$39,"4")</f>
        <v>0</v>
      </c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316" t="s">
        <v>105</v>
      </c>
      <c r="DK51" s="191">
        <f>COUNTIF(DJ$5:DJ$39,"&lt;11")-SUM(DK47:DK50)</f>
        <v>0</v>
      </c>
      <c r="DL51" s="13"/>
      <c r="DM51" s="13"/>
      <c r="DN51" s="215"/>
      <c r="DO51" s="215"/>
      <c r="DP51" s="13"/>
      <c r="DQ51" s="192"/>
      <c r="DR51" s="247"/>
    </row>
    <row r="52" spans="1:122" ht="12.75" customHeight="1" x14ac:dyDescent="0.25">
      <c r="A52" s="30"/>
      <c r="B52" s="30"/>
      <c r="C52" s="30"/>
      <c r="D52" s="30"/>
      <c r="E52" s="30"/>
      <c r="F52" s="310" t="s">
        <v>54</v>
      </c>
      <c r="G52" s="311">
        <f>COUNTIF(G$5:G$39,"&lt;0,70")-SUM(G46:G51)</f>
        <v>0</v>
      </c>
      <c r="H52" s="30"/>
      <c r="I52" s="316" t="s">
        <v>54</v>
      </c>
      <c r="J52" s="317">
        <f>COUNTIF(J$5:J$39,"&lt;0,70")-SUM(J46:J51)</f>
        <v>0</v>
      </c>
      <c r="K52" s="127"/>
      <c r="L52" s="316" t="s">
        <v>54</v>
      </c>
      <c r="M52" s="317">
        <f>COUNTIF(M$5:M$39,"&lt;0,70")-SUM(M46:M51)</f>
        <v>0</v>
      </c>
      <c r="N52" s="127"/>
      <c r="O52" s="13"/>
      <c r="P52" s="13"/>
      <c r="Q52" s="13"/>
      <c r="R52" s="13"/>
      <c r="S52" s="13"/>
      <c r="T52" s="13"/>
      <c r="U52" s="13"/>
      <c r="V52" s="191">
        <v>5</v>
      </c>
      <c r="W52" s="189">
        <f>COUNTIF(V$5:V$39,"5")</f>
        <v>0</v>
      </c>
      <c r="X52" s="13"/>
      <c r="Y52" s="13"/>
      <c r="Z52" s="13"/>
      <c r="AA52" s="13"/>
      <c r="AB52" s="13"/>
      <c r="AC52" s="13"/>
      <c r="AD52" s="191">
        <v>5</v>
      </c>
      <c r="AE52" s="189">
        <f>COUNTIF(AD$5:AD$39,"5")</f>
        <v>0</v>
      </c>
      <c r="AF52" s="13"/>
      <c r="AG52" s="13"/>
      <c r="AH52" s="13"/>
      <c r="AI52" s="13"/>
      <c r="AJ52" s="13"/>
      <c r="AK52" s="13"/>
      <c r="AL52" s="191">
        <v>5</v>
      </c>
      <c r="AM52" s="189">
        <f>COUNTIF(AL$5:AL$39,"5")</f>
        <v>0</v>
      </c>
      <c r="AN52" s="13"/>
      <c r="AO52" s="13"/>
      <c r="AP52" s="13"/>
      <c r="AQ52" s="13"/>
      <c r="AR52" s="13"/>
      <c r="AS52" s="13"/>
      <c r="AT52" s="13"/>
      <c r="AU52" s="13"/>
      <c r="AV52" s="191">
        <v>5</v>
      </c>
      <c r="AW52" s="189">
        <f>COUNTIF(AV$5:AV$39,"5")</f>
        <v>0</v>
      </c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92"/>
      <c r="BI52" s="192"/>
      <c r="BJ52" s="13"/>
      <c r="BK52" s="13"/>
      <c r="BL52" s="13"/>
      <c r="BM52" s="13"/>
      <c r="BN52" s="13"/>
      <c r="BO52" s="13"/>
      <c r="BP52" s="13"/>
      <c r="BQ52" s="191">
        <v>5</v>
      </c>
      <c r="BR52" s="191">
        <f>COUNTIF(BQ$5:BQ$39,"5")</f>
        <v>0</v>
      </c>
      <c r="BS52" s="137"/>
      <c r="BT52" s="13"/>
      <c r="BU52" s="13"/>
      <c r="BV52" s="13"/>
      <c r="BY52" s="13"/>
      <c r="BZ52" s="13"/>
      <c r="CA52" s="215"/>
      <c r="CB52" s="215"/>
      <c r="CC52" s="13"/>
      <c r="CD52" s="13"/>
      <c r="CE52" s="13"/>
      <c r="CF52" s="13"/>
      <c r="CG52" s="13"/>
      <c r="CH52" s="13"/>
      <c r="CI52" s="13"/>
      <c r="CJ52" s="13"/>
      <c r="CK52" s="191">
        <v>5</v>
      </c>
      <c r="CL52" s="191">
        <f>COUNTIF(CK$5:CK$39,"5")</f>
        <v>0</v>
      </c>
      <c r="CM52" s="13"/>
      <c r="CN52" s="13"/>
      <c r="CO52" s="13"/>
      <c r="CP52" s="13"/>
      <c r="CQ52" s="13"/>
      <c r="CR52" s="13"/>
      <c r="CS52" s="13"/>
      <c r="CT52" s="191">
        <v>5</v>
      </c>
      <c r="CU52" s="191">
        <f>COUNTIF(CT$5:CT$39,"5")</f>
        <v>0</v>
      </c>
      <c r="CV52" s="13"/>
      <c r="CW52" s="13"/>
      <c r="CX52" s="13"/>
      <c r="CY52" s="13"/>
      <c r="CZ52" s="13"/>
      <c r="DA52" s="13"/>
      <c r="DB52" s="127"/>
      <c r="DC52" s="13"/>
      <c r="DD52" s="13"/>
      <c r="DE52" s="13"/>
      <c r="DF52" s="13"/>
      <c r="DG52" s="13"/>
      <c r="DH52" s="13"/>
      <c r="DI52" s="13"/>
      <c r="DJ52" s="316" t="s">
        <v>106</v>
      </c>
      <c r="DK52" s="191">
        <f>COUNTIF(DJ$5:DJ$39,"&lt;13")-SUM(DK47:DK51)</f>
        <v>0</v>
      </c>
      <c r="DL52" s="13"/>
      <c r="DM52" s="13"/>
      <c r="DN52" s="215"/>
      <c r="DO52" s="215"/>
      <c r="DP52" s="13"/>
      <c r="DQ52" s="192"/>
      <c r="DR52" s="247"/>
    </row>
    <row r="53" spans="1:122" ht="12.75" customHeight="1" x14ac:dyDescent="0.25">
      <c r="A53" s="30"/>
      <c r="B53" s="30"/>
      <c r="C53" s="1"/>
      <c r="D53" s="13"/>
      <c r="E53" s="30"/>
      <c r="F53" s="310" t="s">
        <v>55</v>
      </c>
      <c r="G53" s="311">
        <f>COUNTIF(G$5:G$39,"&lt;0,80")-SUM(G46:G52)</f>
        <v>0</v>
      </c>
      <c r="H53" s="30"/>
      <c r="I53" s="316" t="s">
        <v>55</v>
      </c>
      <c r="J53" s="317">
        <f>COUNTIF(J$5:J$39,"&lt;0,80")-SUM(J46:J52)</f>
        <v>0</v>
      </c>
      <c r="K53" s="127"/>
      <c r="L53" s="316" t="s">
        <v>55</v>
      </c>
      <c r="M53" s="317">
        <f>COUNTIF(M$5:M$39,"&lt;0,80")-SUM(M46:M52)</f>
        <v>0</v>
      </c>
      <c r="N53" s="127"/>
      <c r="O53" s="13"/>
      <c r="P53" s="13"/>
      <c r="Q53" s="13"/>
      <c r="R53" s="13"/>
      <c r="S53" s="13"/>
      <c r="T53" s="13"/>
      <c r="U53" s="13"/>
      <c r="V53" s="191">
        <v>6</v>
      </c>
      <c r="W53" s="189">
        <f>COUNTIF(V$5:V$39,"6")</f>
        <v>0</v>
      </c>
      <c r="X53" s="13"/>
      <c r="Y53" s="13"/>
      <c r="Z53" s="13"/>
      <c r="AA53" s="13"/>
      <c r="AB53" s="13"/>
      <c r="AC53" s="13"/>
      <c r="AD53" s="191">
        <v>6</v>
      </c>
      <c r="AE53" s="189">
        <f>COUNTIF(AD$5:AD$39,"6")</f>
        <v>0</v>
      </c>
      <c r="AF53" s="13"/>
      <c r="AG53" s="13"/>
      <c r="AH53" s="13"/>
      <c r="AI53" s="13"/>
      <c r="AJ53" s="13"/>
      <c r="AK53" s="13"/>
      <c r="AL53" s="191">
        <v>6</v>
      </c>
      <c r="AM53" s="189">
        <f>COUNTIF(AL$5:AL$39,"6")</f>
        <v>0</v>
      </c>
      <c r="AN53" s="13"/>
      <c r="AO53" s="13"/>
      <c r="AP53" s="13"/>
      <c r="AQ53" s="13"/>
      <c r="AR53" s="13"/>
      <c r="AS53" s="13"/>
      <c r="AT53" s="13"/>
      <c r="AU53" s="13"/>
      <c r="AV53" s="191">
        <v>6</v>
      </c>
      <c r="AW53" s="189">
        <f>COUNTIF(AV$5:AV$39,"6")</f>
        <v>0</v>
      </c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92"/>
      <c r="BI53" s="192"/>
      <c r="BJ53" s="13"/>
      <c r="BK53" s="13"/>
      <c r="BL53" s="13"/>
      <c r="BM53" s="13"/>
      <c r="BN53" s="13"/>
      <c r="BO53" s="13"/>
      <c r="BP53" s="13"/>
      <c r="BQ53" s="191">
        <v>6</v>
      </c>
      <c r="BR53" s="191">
        <f>COUNTIF(BQ$5:BQ$39,"6")</f>
        <v>0</v>
      </c>
      <c r="BS53" s="137"/>
      <c r="BT53" s="13"/>
      <c r="BU53" s="13"/>
      <c r="BV53" s="13"/>
      <c r="BW53" s="215"/>
      <c r="BX53" s="215"/>
      <c r="BY53" s="13"/>
      <c r="BZ53" s="13"/>
      <c r="CA53" s="215"/>
      <c r="CB53" s="215"/>
      <c r="CC53" s="13"/>
      <c r="CD53" s="13"/>
      <c r="CE53" s="13"/>
      <c r="CF53" s="13"/>
      <c r="CG53" s="13"/>
      <c r="CH53" s="13"/>
      <c r="CI53" s="13"/>
      <c r="CJ53" s="13"/>
      <c r="CK53" s="191">
        <v>6</v>
      </c>
      <c r="CL53" s="191">
        <f>COUNTIF(CK$5:CK$39,"6")</f>
        <v>0</v>
      </c>
      <c r="CM53" s="13"/>
      <c r="CN53" s="13"/>
      <c r="CO53" s="13"/>
      <c r="CP53" s="13"/>
      <c r="CQ53" s="13"/>
      <c r="CR53" s="13"/>
      <c r="CS53" s="13"/>
      <c r="CT53" s="191">
        <v>6</v>
      </c>
      <c r="CU53" s="191">
        <f>COUNTIF(CT$5:CT$39,"6")</f>
        <v>0</v>
      </c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316" t="s">
        <v>107</v>
      </c>
      <c r="DK53" s="191">
        <f>COUNTIF(DJ$5:DJ$39,"&lt;15")-SUM(DK47:DK52)</f>
        <v>0</v>
      </c>
      <c r="DL53" s="13"/>
      <c r="DM53" s="13"/>
      <c r="DN53" s="215"/>
      <c r="DO53" s="215"/>
      <c r="DP53" s="13"/>
      <c r="DQ53" s="192"/>
      <c r="DR53" s="247"/>
    </row>
    <row r="54" spans="1:122" ht="12.75" customHeight="1" x14ac:dyDescent="0.25">
      <c r="A54" s="30"/>
      <c r="B54" s="30"/>
      <c r="C54" s="45"/>
      <c r="D54" s="46"/>
      <c r="E54" s="30"/>
      <c r="F54" s="310" t="s">
        <v>56</v>
      </c>
      <c r="G54" s="311">
        <f>COUNTIF(G$5:G$39,"&lt;0,90")-SUM(G46:G53)</f>
        <v>0</v>
      </c>
      <c r="H54" s="30"/>
      <c r="I54" s="316" t="s">
        <v>56</v>
      </c>
      <c r="J54" s="317">
        <f>COUNTIF(J$5:J$39,"&lt;0,90")-SUM(J46:J53)</f>
        <v>0</v>
      </c>
      <c r="K54" s="127"/>
      <c r="L54" s="316" t="s">
        <v>56</v>
      </c>
      <c r="M54" s="317">
        <f>COUNTIF(M$5:M$39,"&lt;0,90")-SUM(M46:M53)</f>
        <v>0</v>
      </c>
      <c r="N54" s="127"/>
      <c r="O54" s="13"/>
      <c r="P54" s="13"/>
      <c r="Q54" s="13"/>
      <c r="R54" s="13"/>
      <c r="S54" s="13"/>
      <c r="T54" s="13"/>
      <c r="U54" s="13"/>
      <c r="V54" s="191">
        <v>7</v>
      </c>
      <c r="W54" s="189">
        <f>COUNTIF(V$5:V$39,"7")</f>
        <v>0</v>
      </c>
      <c r="X54" s="13"/>
      <c r="Y54" s="13"/>
      <c r="Z54" s="13"/>
      <c r="AA54" s="13"/>
      <c r="AB54" s="13"/>
      <c r="AC54" s="13"/>
      <c r="AD54" s="4"/>
      <c r="AE54" s="4"/>
      <c r="AF54" s="13"/>
      <c r="AG54" s="13"/>
      <c r="AH54" s="13"/>
      <c r="AI54" s="13"/>
      <c r="AJ54" s="13"/>
      <c r="AK54" s="13"/>
      <c r="AL54" s="192"/>
      <c r="AM54" s="192"/>
      <c r="AN54" s="13"/>
      <c r="AO54" s="13"/>
      <c r="AP54" s="13"/>
      <c r="AQ54" s="13"/>
      <c r="AR54" s="13"/>
      <c r="AS54" s="13"/>
      <c r="AT54" s="13"/>
      <c r="AU54" s="13"/>
      <c r="AV54" s="191">
        <v>7</v>
      </c>
      <c r="AW54" s="189">
        <f>COUNTIF(AV$5:AV$39,"7")</f>
        <v>0</v>
      </c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92"/>
      <c r="BI54" s="192"/>
      <c r="BJ54" s="13"/>
      <c r="BK54" s="13"/>
      <c r="BL54" s="13"/>
      <c r="BM54" s="13"/>
      <c r="BN54" s="13"/>
      <c r="BO54" s="13"/>
      <c r="BP54" s="13"/>
      <c r="BQ54" s="191">
        <v>7</v>
      </c>
      <c r="BR54" s="191">
        <f>COUNTIF(BQ$5:BQ$39,"7")</f>
        <v>0</v>
      </c>
      <c r="BS54" s="24"/>
      <c r="BT54" s="13"/>
      <c r="BU54" s="13"/>
      <c r="BV54" s="13"/>
      <c r="BW54" s="215"/>
      <c r="BX54" s="215"/>
      <c r="BY54" s="13"/>
      <c r="BZ54" s="13"/>
      <c r="CA54" s="215"/>
      <c r="CB54" s="215"/>
      <c r="CC54" s="13"/>
      <c r="CD54" s="13"/>
      <c r="CE54" s="13"/>
      <c r="CF54" s="13"/>
      <c r="CG54" s="13"/>
      <c r="CH54" s="13"/>
      <c r="CI54" s="13"/>
      <c r="CJ54" s="13"/>
      <c r="CK54" s="191">
        <v>7</v>
      </c>
      <c r="CL54" s="191">
        <f>COUNTIF(CK$5:CK$39,"7")</f>
        <v>0</v>
      </c>
      <c r="CM54" s="13"/>
      <c r="CN54" s="13"/>
      <c r="CO54" s="13"/>
      <c r="CP54" s="13"/>
      <c r="CQ54" s="13"/>
      <c r="CR54" s="13"/>
      <c r="CS54" s="13"/>
      <c r="CT54" s="191">
        <v>7</v>
      </c>
      <c r="CU54" s="191">
        <f>COUNTIF(CT$5:CT$39,"7")</f>
        <v>0</v>
      </c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215"/>
      <c r="DK54" s="215"/>
      <c r="DL54" s="13"/>
      <c r="DM54" s="13"/>
      <c r="DN54" s="215"/>
      <c r="DO54" s="215"/>
      <c r="DP54" s="13"/>
      <c r="DQ54" s="192"/>
      <c r="DR54" s="247"/>
    </row>
    <row r="55" spans="1:122" ht="12.75" customHeight="1" x14ac:dyDescent="0.25">
      <c r="A55" s="30"/>
      <c r="B55" s="30"/>
      <c r="C55" s="16"/>
      <c r="D55" s="17"/>
      <c r="E55" s="30"/>
      <c r="F55" s="310" t="s">
        <v>57</v>
      </c>
      <c r="G55" s="311">
        <f>COUNTIF(G$5:G$39,"&lt;=1")-SUM(G46:G54)</f>
        <v>0</v>
      </c>
      <c r="H55" s="30"/>
      <c r="I55" s="316" t="s">
        <v>57</v>
      </c>
      <c r="J55" s="317">
        <f>COUNTIF(J$5:J$39,"&lt;=1")-SUM(J46:J54)</f>
        <v>0</v>
      </c>
      <c r="K55" s="127"/>
      <c r="L55" s="316" t="s">
        <v>57</v>
      </c>
      <c r="M55" s="317">
        <f>COUNTIF(M$5:M$39,"&lt;=1")-SUM(M46:M54)</f>
        <v>0</v>
      </c>
      <c r="N55" s="127"/>
      <c r="O55" s="13"/>
      <c r="P55" s="13"/>
      <c r="Q55" s="13"/>
      <c r="R55" s="13"/>
      <c r="S55" s="13"/>
      <c r="T55" s="13"/>
      <c r="U55" s="13"/>
      <c r="V55" s="149"/>
      <c r="W55" s="149"/>
      <c r="X55" s="13"/>
      <c r="Y55" s="13"/>
      <c r="Z55" s="13"/>
      <c r="AA55" s="13"/>
      <c r="AB55" s="13"/>
      <c r="AC55" s="13"/>
      <c r="AD55" s="4"/>
      <c r="AE55" s="4"/>
      <c r="AF55" s="13"/>
      <c r="AG55" s="13"/>
      <c r="AH55" s="13"/>
      <c r="AI55" s="13"/>
      <c r="AJ55" s="13"/>
      <c r="AK55" s="13"/>
      <c r="AL55" s="192"/>
      <c r="AM55" s="192"/>
      <c r="AN55" s="13"/>
      <c r="AO55" s="13"/>
      <c r="AP55" s="13"/>
      <c r="AQ55" s="13"/>
      <c r="AR55" s="13"/>
      <c r="AS55" s="13"/>
      <c r="AT55" s="13"/>
      <c r="AU55" s="13"/>
      <c r="AV55" s="191">
        <v>8</v>
      </c>
      <c r="AW55" s="189">
        <f>COUNTIF(AV$5:AV$39,"8")</f>
        <v>0</v>
      </c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92"/>
      <c r="BI55" s="192"/>
      <c r="BJ55" s="13"/>
      <c r="BK55" s="13"/>
      <c r="BL55" s="13"/>
      <c r="BM55" s="13"/>
      <c r="BN55" s="13"/>
      <c r="BO55" s="13"/>
      <c r="BP55" s="13"/>
      <c r="BQ55" s="192"/>
      <c r="BR55" s="192"/>
      <c r="BS55" s="136"/>
      <c r="BT55" s="13"/>
      <c r="BU55" s="13"/>
      <c r="BV55" s="13"/>
      <c r="BW55" s="1"/>
      <c r="BX55" s="1"/>
      <c r="BY55" s="13"/>
      <c r="BZ55" s="13"/>
      <c r="CA55" s="4"/>
      <c r="CB55" s="4"/>
      <c r="CC55" s="13"/>
      <c r="CD55" s="13"/>
      <c r="CE55" s="13"/>
      <c r="CF55" s="13"/>
      <c r="CG55" s="13"/>
      <c r="CH55" s="13"/>
      <c r="CI55" s="13"/>
      <c r="CJ55" s="13"/>
      <c r="CK55" s="191">
        <v>8</v>
      </c>
      <c r="CL55" s="191">
        <f>COUNTIF(CK$5:CK$39,"8")</f>
        <v>0</v>
      </c>
      <c r="CM55" s="13"/>
      <c r="CN55" s="13"/>
      <c r="CO55" s="13"/>
      <c r="CP55" s="13"/>
      <c r="CQ55" s="13"/>
      <c r="CR55" s="13"/>
      <c r="CS55" s="13"/>
      <c r="CT55" s="215"/>
      <c r="CU55" s="215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216"/>
      <c r="DK55" s="216"/>
      <c r="DL55" s="13"/>
      <c r="DM55" s="13"/>
      <c r="DN55" s="216"/>
      <c r="DO55" s="216"/>
      <c r="DP55" s="13"/>
      <c r="DQ55" s="206"/>
      <c r="DR55" s="247"/>
    </row>
    <row r="56" spans="1:122" ht="12.75" customHeight="1" x14ac:dyDescent="0.25">
      <c r="A56" s="30"/>
      <c r="B56" s="30"/>
      <c r="C56" s="1"/>
      <c r="D56" s="13"/>
      <c r="E56" s="30"/>
      <c r="H56" s="30"/>
      <c r="I56" s="4"/>
      <c r="J56" s="14"/>
      <c r="K56" s="130"/>
      <c r="L56" s="6"/>
      <c r="M56" s="14"/>
      <c r="N56" s="130"/>
      <c r="P56" s="14"/>
      <c r="Q56" s="14"/>
      <c r="R56" s="14"/>
      <c r="S56" s="14"/>
      <c r="T56" s="14"/>
      <c r="U56" s="14"/>
      <c r="V56" s="91"/>
      <c r="W56" s="91"/>
      <c r="X56" s="14"/>
      <c r="Y56" s="14"/>
      <c r="Z56" s="14"/>
      <c r="AA56" s="14"/>
      <c r="AB56" s="14"/>
      <c r="AC56" s="14"/>
      <c r="AD56" s="4"/>
      <c r="AE56" s="4"/>
      <c r="AF56" s="14"/>
      <c r="AG56" s="14"/>
      <c r="AH56" s="14"/>
      <c r="AI56" s="14"/>
      <c r="AJ56" s="14"/>
      <c r="AK56" s="14"/>
      <c r="AL56" s="4"/>
      <c r="AM56" s="4"/>
      <c r="AN56" s="14"/>
      <c r="AO56" s="14"/>
      <c r="AP56" s="14"/>
      <c r="AQ56" s="14"/>
      <c r="AR56" s="14"/>
      <c r="AS56" s="14"/>
      <c r="AT56" s="14"/>
      <c r="AU56" s="14"/>
      <c r="AV56" s="206"/>
      <c r="AW56" s="206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06"/>
      <c r="BI56" s="206"/>
      <c r="BJ56" s="14"/>
      <c r="BK56" s="14"/>
      <c r="BL56" s="14"/>
      <c r="BM56" s="14"/>
      <c r="BN56" s="14"/>
      <c r="BO56" s="14"/>
      <c r="BP56" s="14"/>
      <c r="BQ56" s="206"/>
      <c r="BR56" s="206"/>
      <c r="BS56" s="137"/>
      <c r="BT56" s="14"/>
      <c r="BU56" s="14"/>
      <c r="BV56" s="14"/>
      <c r="BW56" s="4"/>
      <c r="BX56" s="4"/>
      <c r="BY56" s="14"/>
      <c r="BZ56" s="14"/>
      <c r="CA56" s="4"/>
      <c r="CB56" s="4"/>
      <c r="CC56" s="14"/>
      <c r="CD56" s="14"/>
      <c r="CE56" s="14"/>
      <c r="CF56" s="14"/>
      <c r="CG56" s="14"/>
      <c r="CH56" s="14"/>
      <c r="CI56" s="14"/>
      <c r="CJ56" s="14"/>
      <c r="CK56" s="4"/>
      <c r="CL56" s="4"/>
      <c r="CM56" s="14"/>
      <c r="CN56" s="14"/>
      <c r="CO56" s="14"/>
      <c r="CP56" s="14"/>
      <c r="CQ56" s="14"/>
      <c r="CR56" s="14"/>
      <c r="CS56" s="14"/>
      <c r="CT56" s="4"/>
      <c r="CU56" s="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4"/>
      <c r="DK56" s="4"/>
      <c r="DL56" s="14"/>
      <c r="DM56" s="14"/>
      <c r="DN56" s="216"/>
      <c r="DO56" s="216"/>
      <c r="DP56" s="14"/>
      <c r="DQ56" s="206"/>
      <c r="DR56" s="247"/>
    </row>
    <row r="57" spans="1:122" ht="12.75" customHeight="1" x14ac:dyDescent="0.25">
      <c r="A57" s="30"/>
      <c r="B57" s="30"/>
      <c r="C57" s="1"/>
      <c r="D57" s="13"/>
      <c r="E57" s="30"/>
      <c r="H57" s="30"/>
      <c r="I57" s="4"/>
      <c r="J57" s="14"/>
      <c r="K57" s="130"/>
      <c r="L57" s="6"/>
      <c r="M57" s="14"/>
      <c r="N57" s="130"/>
      <c r="P57" s="14"/>
      <c r="Q57" s="14"/>
      <c r="R57" s="14"/>
      <c r="S57" s="14"/>
      <c r="T57" s="14"/>
      <c r="U57" s="14"/>
      <c r="X57" s="14"/>
      <c r="Y57" s="14"/>
      <c r="Z57" s="14"/>
      <c r="AA57" s="14"/>
      <c r="AB57" s="14"/>
      <c r="AC57" s="14"/>
      <c r="AF57" s="14"/>
      <c r="AG57" s="14"/>
      <c r="AH57" s="14"/>
      <c r="AI57" s="14"/>
      <c r="AJ57" s="14"/>
      <c r="AK57" s="14"/>
      <c r="AL57" s="4"/>
      <c r="AM57" s="4"/>
      <c r="AN57" s="14"/>
      <c r="AO57" s="14"/>
      <c r="AP57" s="14"/>
      <c r="AQ57" s="14"/>
      <c r="AR57" s="14"/>
      <c r="AS57" s="14"/>
      <c r="AT57" s="14"/>
      <c r="AU57" s="14"/>
      <c r="AV57" s="206"/>
      <c r="AW57" s="206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206"/>
      <c r="BI57" s="206"/>
      <c r="BJ57" s="14"/>
      <c r="BK57" s="14"/>
      <c r="BL57" s="14"/>
      <c r="BM57" s="14"/>
      <c r="BN57" s="14"/>
      <c r="BO57" s="14"/>
      <c r="BP57" s="14"/>
      <c r="BQ57" s="4"/>
      <c r="BR57" s="6"/>
      <c r="BS57" s="24"/>
      <c r="BT57" s="14"/>
      <c r="BU57" s="14"/>
      <c r="BV57" s="14"/>
      <c r="BW57" s="4"/>
      <c r="BX57" s="4"/>
      <c r="BY57" s="14"/>
      <c r="BZ57" s="14"/>
      <c r="CA57" s="4"/>
      <c r="CB57" s="4"/>
      <c r="CC57" s="14"/>
      <c r="CD57" s="14"/>
      <c r="CE57" s="14"/>
      <c r="CF57" s="14"/>
      <c r="CG57" s="14"/>
      <c r="CH57" s="14"/>
      <c r="CI57" s="14"/>
      <c r="CJ57" s="14"/>
      <c r="CK57" s="4"/>
      <c r="CL57" s="4"/>
      <c r="CM57" s="14"/>
      <c r="CN57" s="14"/>
      <c r="CO57" s="14"/>
      <c r="CP57" s="14"/>
      <c r="CQ57" s="14"/>
      <c r="CR57" s="14"/>
      <c r="CS57" s="14"/>
      <c r="CT57" s="4"/>
      <c r="CU57" s="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4"/>
      <c r="DK57" s="4"/>
      <c r="DL57" s="14"/>
      <c r="DM57" s="14"/>
      <c r="DP57" s="14"/>
      <c r="DQ57" s="206"/>
      <c r="DR57" s="247"/>
    </row>
    <row r="58" spans="1:122" ht="12.75" customHeight="1" x14ac:dyDescent="0.25">
      <c r="A58" s="30"/>
      <c r="B58" s="30"/>
      <c r="C58" s="1"/>
      <c r="D58" s="13"/>
      <c r="E58" s="30"/>
      <c r="H58" s="30"/>
      <c r="I58" s="4"/>
      <c r="J58" s="5"/>
      <c r="K58" s="130"/>
      <c r="L58" s="6"/>
      <c r="M58" s="14"/>
      <c r="N58" s="130"/>
      <c r="P58" s="5"/>
      <c r="Q58" s="5"/>
      <c r="R58" s="5"/>
      <c r="S58" s="5"/>
      <c r="T58" s="5"/>
      <c r="U58" s="5"/>
      <c r="X58" s="5"/>
      <c r="Y58" s="5"/>
      <c r="Z58" s="5"/>
      <c r="AA58" s="5"/>
      <c r="AB58" s="5"/>
      <c r="AC58" s="5"/>
      <c r="AF58" s="5"/>
      <c r="AG58" s="5"/>
      <c r="AH58" s="5"/>
      <c r="AI58" s="5"/>
      <c r="AJ58" s="5"/>
      <c r="AK58" s="5"/>
      <c r="AL58" s="4"/>
      <c r="AM58" s="4"/>
      <c r="AN58" s="5"/>
      <c r="AO58" s="5"/>
      <c r="AP58" s="5"/>
      <c r="AQ58" s="5"/>
      <c r="AR58" s="5"/>
      <c r="AS58" s="5"/>
      <c r="AT58" s="5"/>
      <c r="AU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206"/>
      <c r="BI58" s="206"/>
      <c r="BJ58" s="5"/>
      <c r="BK58" s="5"/>
      <c r="BL58" s="5"/>
      <c r="BM58" s="5"/>
      <c r="BN58" s="5"/>
      <c r="BO58" s="5"/>
      <c r="BP58" s="5"/>
      <c r="BQ58" s="4"/>
      <c r="BR58" s="6"/>
      <c r="BS58" s="24"/>
      <c r="BT58" s="14"/>
      <c r="BU58" s="5"/>
      <c r="BV58" s="5"/>
      <c r="BW58" s="4"/>
      <c r="BX58" s="4"/>
      <c r="BY58" s="5"/>
      <c r="BZ58" s="5"/>
      <c r="CC58" s="5"/>
      <c r="CD58" s="5"/>
      <c r="CE58" s="5"/>
      <c r="CF58" s="5"/>
      <c r="CG58" s="5"/>
      <c r="CH58" s="5"/>
      <c r="CI58" s="5"/>
      <c r="CJ58" s="5"/>
      <c r="CK58" s="4"/>
      <c r="CL58" s="4"/>
      <c r="CM58" s="5"/>
      <c r="CN58" s="5"/>
      <c r="CO58" s="5"/>
      <c r="CP58" s="5"/>
      <c r="CQ58" s="5"/>
      <c r="CR58" s="5"/>
      <c r="CS58" s="5"/>
      <c r="CT58" s="4"/>
      <c r="CU58" s="4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L58" s="5"/>
      <c r="DM58" s="5"/>
      <c r="DN58" s="2"/>
      <c r="DO58" s="2"/>
      <c r="DP58" s="14"/>
      <c r="DQ58" s="206"/>
      <c r="DR58" s="249"/>
    </row>
    <row r="59" spans="1:122" ht="12.75" customHeight="1" x14ac:dyDescent="0.25">
      <c r="A59" s="30"/>
      <c r="B59" s="30"/>
      <c r="C59" s="1"/>
      <c r="D59" s="13"/>
      <c r="E59" s="30"/>
      <c r="H59" s="30"/>
      <c r="I59" s="91"/>
      <c r="L59" s="91"/>
      <c r="M59" s="91"/>
      <c r="AV59" s="2"/>
      <c r="AW59" s="2"/>
      <c r="BR59" s="91"/>
      <c r="BS59" s="24"/>
      <c r="BT59" s="91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L59" s="2"/>
      <c r="DM59" s="2"/>
      <c r="DN59" s="2"/>
      <c r="DO59" s="2"/>
      <c r="DP59" s="91"/>
      <c r="DQ59" s="206"/>
      <c r="DR59" s="248"/>
    </row>
    <row r="60" spans="1:122" s="8" customFormat="1" ht="12.75" customHeight="1" x14ac:dyDescent="0.25">
      <c r="A60" s="30"/>
      <c r="B60" s="30"/>
      <c r="C60" s="1"/>
      <c r="D60" s="13"/>
      <c r="E60" s="35"/>
      <c r="H60" s="35"/>
      <c r="I60" s="2"/>
      <c r="J60" s="2"/>
      <c r="K60" s="132"/>
      <c r="L60" s="91"/>
      <c r="M60" s="91"/>
      <c r="N60" s="132"/>
      <c r="P60" s="2"/>
      <c r="Q60" s="2"/>
      <c r="R60" s="9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91"/>
      <c r="BS60" s="24"/>
      <c r="BT60" s="91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4"/>
      <c r="DO60" s="4"/>
      <c r="DP60" s="91"/>
      <c r="DQ60" s="4"/>
      <c r="DR60" s="4"/>
    </row>
    <row r="61" spans="1:122" ht="12.75" customHeight="1" x14ac:dyDescent="0.25">
      <c r="C61" s="1"/>
      <c r="D61" s="13"/>
      <c r="CA61" s="8"/>
      <c r="CB61" s="8"/>
    </row>
    <row r="62" spans="1:122" x14ac:dyDescent="0.25">
      <c r="A62" s="8"/>
      <c r="B62" s="8"/>
      <c r="C62" s="1"/>
      <c r="D62" s="13"/>
      <c r="I62" s="8"/>
      <c r="J62" s="8"/>
      <c r="K62" s="13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22"/>
      <c r="CB62" s="22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</row>
    <row r="63" spans="1:122" x14ac:dyDescent="0.25">
      <c r="I63" s="22"/>
      <c r="J63" s="22"/>
      <c r="K63" s="137"/>
      <c r="L63" s="7"/>
      <c r="AN63" s="22"/>
      <c r="AO63" s="22"/>
      <c r="AP63" s="22"/>
      <c r="AQ63" s="22"/>
      <c r="AR63" s="22"/>
      <c r="AS63" s="22"/>
      <c r="AT63" s="22"/>
      <c r="AU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7"/>
      <c r="CB63" s="7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</row>
    <row r="64" spans="1:122" x14ac:dyDescent="0.25">
      <c r="I64" s="7"/>
      <c r="J64" s="7"/>
      <c r="L64" s="7"/>
      <c r="AN64" s="7"/>
      <c r="AO64" s="7"/>
      <c r="AP64" s="7"/>
      <c r="AQ64" s="7"/>
      <c r="AR64" s="7"/>
      <c r="AS64" s="7"/>
      <c r="AT64" s="7"/>
      <c r="AU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</row>
    <row r="67" spans="3:4" x14ac:dyDescent="0.25">
      <c r="C67" s="8"/>
      <c r="D67" s="8"/>
    </row>
  </sheetData>
  <sheetProtection password="CC48" sheet="1" objects="1" scenarios="1" selectLockedCells="1"/>
  <mergeCells count="496">
    <mergeCell ref="A47:D47"/>
    <mergeCell ref="BT1:DR1"/>
    <mergeCell ref="BQ36:BR36"/>
    <mergeCell ref="BQ37:BR37"/>
    <mergeCell ref="BQ38:BR38"/>
    <mergeCell ref="BQ26:BR26"/>
    <mergeCell ref="BQ27:BR27"/>
    <mergeCell ref="BQ28:BR28"/>
    <mergeCell ref="BQ29:BR29"/>
    <mergeCell ref="BQ30:BR30"/>
    <mergeCell ref="AD23:AE23"/>
    <mergeCell ref="AL18:AM18"/>
    <mergeCell ref="AL19:AM19"/>
    <mergeCell ref="AL17:AM17"/>
    <mergeCell ref="BQ39:BR39"/>
    <mergeCell ref="BQ9:BR9"/>
    <mergeCell ref="BQ10:BR10"/>
    <mergeCell ref="AV37:AW37"/>
    <mergeCell ref="BQ19:BR19"/>
    <mergeCell ref="BQ31:BR31"/>
    <mergeCell ref="BQ32:BR32"/>
    <mergeCell ref="BQ33:BR33"/>
    <mergeCell ref="BQ34:BR34"/>
    <mergeCell ref="BQ35:BR35"/>
    <mergeCell ref="BH21:BI21"/>
    <mergeCell ref="BH22:BI22"/>
    <mergeCell ref="BQ20:BR20"/>
    <mergeCell ref="BQ23:BR23"/>
    <mergeCell ref="AV20:AW20"/>
    <mergeCell ref="BQ21:BR21"/>
    <mergeCell ref="AV21:AW21"/>
    <mergeCell ref="BH18:BI18"/>
    <mergeCell ref="BH19:BI19"/>
    <mergeCell ref="BH20:BI20"/>
    <mergeCell ref="BQ18:BR18"/>
    <mergeCell ref="AV30:AW30"/>
    <mergeCell ref="AL30:AM30"/>
    <mergeCell ref="AV31:AW31"/>
    <mergeCell ref="AV32:AW32"/>
    <mergeCell ref="BH23:BI23"/>
    <mergeCell ref="BH24:BI24"/>
    <mergeCell ref="BH25:BI25"/>
    <mergeCell ref="AV25:AW25"/>
    <mergeCell ref="AV22:AW22"/>
    <mergeCell ref="AV34:AW34"/>
    <mergeCell ref="BH38:BI38"/>
    <mergeCell ref="BH39:BI39"/>
    <mergeCell ref="BH36:BI36"/>
    <mergeCell ref="BH37:BI37"/>
    <mergeCell ref="AV39:AW39"/>
    <mergeCell ref="BH26:BI26"/>
    <mergeCell ref="AV28:AW28"/>
    <mergeCell ref="AL32:AM32"/>
    <mergeCell ref="AL33:AM33"/>
    <mergeCell ref="AL34:AM34"/>
    <mergeCell ref="BH32:BI32"/>
    <mergeCell ref="BH30:BI30"/>
    <mergeCell ref="AV26:AW26"/>
    <mergeCell ref="AV38:AW38"/>
    <mergeCell ref="AV35:AW35"/>
    <mergeCell ref="AV36:AW36"/>
    <mergeCell ref="BH27:BI27"/>
    <mergeCell ref="BH34:BI34"/>
    <mergeCell ref="BH35:BI35"/>
    <mergeCell ref="AV27:AW27"/>
    <mergeCell ref="AV33:AW33"/>
    <mergeCell ref="BH33:BI33"/>
    <mergeCell ref="BH29:BI29"/>
    <mergeCell ref="I1:J2"/>
    <mergeCell ref="F1:G2"/>
    <mergeCell ref="AV13:AW13"/>
    <mergeCell ref="AV14:AW14"/>
    <mergeCell ref="AL11:AM11"/>
    <mergeCell ref="AL12:AM12"/>
    <mergeCell ref="AV23:AW23"/>
    <mergeCell ref="AV24:AW24"/>
    <mergeCell ref="AD22:AE22"/>
    <mergeCell ref="AV11:AW11"/>
    <mergeCell ref="AD18:AE18"/>
    <mergeCell ref="AD19:AE19"/>
    <mergeCell ref="AD10:AE10"/>
    <mergeCell ref="AD11:AE11"/>
    <mergeCell ref="AD15:AE15"/>
    <mergeCell ref="AD16:AE16"/>
    <mergeCell ref="AD24:AE24"/>
    <mergeCell ref="AL20:AM20"/>
    <mergeCell ref="AL22:AM22"/>
    <mergeCell ref="AL23:AM23"/>
    <mergeCell ref="AL24:AM24"/>
    <mergeCell ref="O1:BR1"/>
    <mergeCell ref="BQ3:BR4"/>
    <mergeCell ref="BQ5:BR5"/>
    <mergeCell ref="BQ6:BR6"/>
    <mergeCell ref="BQ7:BR7"/>
    <mergeCell ref="BH3:BI4"/>
    <mergeCell ref="BH5:BI5"/>
    <mergeCell ref="AL7:AM7"/>
    <mergeCell ref="AL6:AM6"/>
    <mergeCell ref="AF2:AM2"/>
    <mergeCell ref="AN2:AW2"/>
    <mergeCell ref="AV3:AW4"/>
    <mergeCell ref="AV5:AW5"/>
    <mergeCell ref="AV6:AW6"/>
    <mergeCell ref="AV7:AW7"/>
    <mergeCell ref="BH7:BI7"/>
    <mergeCell ref="AX2:BI2"/>
    <mergeCell ref="BJ2:BR2"/>
    <mergeCell ref="AD39:AE39"/>
    <mergeCell ref="AD30:AE30"/>
    <mergeCell ref="AD31:AE31"/>
    <mergeCell ref="AD32:AE32"/>
    <mergeCell ref="AD33:AE33"/>
    <mergeCell ref="AD34:AE34"/>
    <mergeCell ref="AD35:AE35"/>
    <mergeCell ref="AD38:AE38"/>
    <mergeCell ref="AL31:AM31"/>
    <mergeCell ref="AL36:AM36"/>
    <mergeCell ref="AL39:AM39"/>
    <mergeCell ref="AL37:AM37"/>
    <mergeCell ref="AL38:AM38"/>
    <mergeCell ref="BH17:BI17"/>
    <mergeCell ref="AV17:AW17"/>
    <mergeCell ref="AL35:AM35"/>
    <mergeCell ref="AL26:AM26"/>
    <mergeCell ref="AL29:AM29"/>
    <mergeCell ref="AD25:AE25"/>
    <mergeCell ref="BH12:BI12"/>
    <mergeCell ref="BH13:BI13"/>
    <mergeCell ref="BH14:BI14"/>
    <mergeCell ref="AD20:AE20"/>
    <mergeCell ref="AD21:AE21"/>
    <mergeCell ref="AL16:AM16"/>
    <mergeCell ref="AD27:AE27"/>
    <mergeCell ref="AD28:AE28"/>
    <mergeCell ref="AD29:AE29"/>
    <mergeCell ref="AV29:AW29"/>
    <mergeCell ref="AV18:AW18"/>
    <mergeCell ref="AV19:AW19"/>
    <mergeCell ref="AV15:AW15"/>
    <mergeCell ref="AL13:AM13"/>
    <mergeCell ref="AD12:AE12"/>
    <mergeCell ref="AV12:AW12"/>
    <mergeCell ref="BH31:BI31"/>
    <mergeCell ref="BH28:BI28"/>
    <mergeCell ref="V19:W19"/>
    <mergeCell ref="V20:W20"/>
    <mergeCell ref="V16:W16"/>
    <mergeCell ref="AD37:AE37"/>
    <mergeCell ref="AL27:AM27"/>
    <mergeCell ref="AL28:AM28"/>
    <mergeCell ref="AL14:AM14"/>
    <mergeCell ref="AL15:AM15"/>
    <mergeCell ref="AD6:AE6"/>
    <mergeCell ref="AD7:AE7"/>
    <mergeCell ref="AL9:AM9"/>
    <mergeCell ref="AD13:AE13"/>
    <mergeCell ref="AD17:AE17"/>
    <mergeCell ref="AL21:AM21"/>
    <mergeCell ref="AL25:AM25"/>
    <mergeCell ref="AD26:AE26"/>
    <mergeCell ref="AD36:AE36"/>
    <mergeCell ref="V35:W35"/>
    <mergeCell ref="V36:W36"/>
    <mergeCell ref="V37:W37"/>
    <mergeCell ref="V32:W32"/>
    <mergeCell ref="V31:W31"/>
    <mergeCell ref="AL10:AM10"/>
    <mergeCell ref="AL8:AM8"/>
    <mergeCell ref="A1:A2"/>
    <mergeCell ref="B1:E2"/>
    <mergeCell ref="V18:W18"/>
    <mergeCell ref="V8:W8"/>
    <mergeCell ref="V9:W9"/>
    <mergeCell ref="V10:W10"/>
    <mergeCell ref="V11:W11"/>
    <mergeCell ref="V12:W12"/>
    <mergeCell ref="A7:B39"/>
    <mergeCell ref="V3:W4"/>
    <mergeCell ref="A3:A4"/>
    <mergeCell ref="D3:D4"/>
    <mergeCell ref="B3:C4"/>
    <mergeCell ref="V28:W28"/>
    <mergeCell ref="V29:W29"/>
    <mergeCell ref="V30:W30"/>
    <mergeCell ref="E3:E4"/>
    <mergeCell ref="V5:W5"/>
    <mergeCell ref="V14:W14"/>
    <mergeCell ref="V15:W15"/>
    <mergeCell ref="L1:M2"/>
    <mergeCell ref="V17:W17"/>
    <mergeCell ref="O2:W2"/>
    <mergeCell ref="V26:W26"/>
    <mergeCell ref="B43:D43"/>
    <mergeCell ref="V21:W21"/>
    <mergeCell ref="V22:W22"/>
    <mergeCell ref="V25:W25"/>
    <mergeCell ref="V23:W23"/>
    <mergeCell ref="V24:W24"/>
    <mergeCell ref="V39:W39"/>
    <mergeCell ref="V33:W33"/>
    <mergeCell ref="V34:W34"/>
    <mergeCell ref="V38:W38"/>
    <mergeCell ref="V27:W27"/>
    <mergeCell ref="AD14:AE14"/>
    <mergeCell ref="AV16:AW16"/>
    <mergeCell ref="X2:AE2"/>
    <mergeCell ref="BH6:BI6"/>
    <mergeCell ref="BH8:BI8"/>
    <mergeCell ref="BH9:BI9"/>
    <mergeCell ref="AD5:AE5"/>
    <mergeCell ref="AL5:AM5"/>
    <mergeCell ref="V6:W6"/>
    <mergeCell ref="V7:W7"/>
    <mergeCell ref="V13:W13"/>
    <mergeCell ref="AL3:AM4"/>
    <mergeCell ref="AD3:AE4"/>
    <mergeCell ref="AD8:AE8"/>
    <mergeCell ref="AD9:AE9"/>
    <mergeCell ref="BH10:BI10"/>
    <mergeCell ref="BH11:BI11"/>
    <mergeCell ref="AV8:AW8"/>
    <mergeCell ref="AV9:AW9"/>
    <mergeCell ref="AV10:AW10"/>
    <mergeCell ref="BH16:BI16"/>
    <mergeCell ref="BH15:BI15"/>
    <mergeCell ref="BT2:BX2"/>
    <mergeCell ref="BW3:BX4"/>
    <mergeCell ref="BW5:BX5"/>
    <mergeCell ref="BW6:BX6"/>
    <mergeCell ref="BY2:CB2"/>
    <mergeCell ref="CA3:CB4"/>
    <mergeCell ref="CA5:CB5"/>
    <mergeCell ref="CA6:CB6"/>
    <mergeCell ref="CA7:CB7"/>
    <mergeCell ref="BW7:BX7"/>
    <mergeCell ref="BW29:BX29"/>
    <mergeCell ref="BW30:BX30"/>
    <mergeCell ref="BQ24:BR24"/>
    <mergeCell ref="BQ25:BR25"/>
    <mergeCell ref="BQ22:BR22"/>
    <mergeCell ref="BW20:BX20"/>
    <mergeCell ref="BW21:BX21"/>
    <mergeCell ref="CA10:CB10"/>
    <mergeCell ref="CA11:CB11"/>
    <mergeCell ref="CA12:CB12"/>
    <mergeCell ref="CA13:CB13"/>
    <mergeCell ref="CA14:CB14"/>
    <mergeCell ref="CA15:CB15"/>
    <mergeCell ref="CA16:CB16"/>
    <mergeCell ref="CA17:CB17"/>
    <mergeCell ref="BQ11:BR11"/>
    <mergeCell ref="BQ12:BR12"/>
    <mergeCell ref="BQ13:BR13"/>
    <mergeCell ref="BQ16:BR16"/>
    <mergeCell ref="BQ14:BR14"/>
    <mergeCell ref="BQ17:BR17"/>
    <mergeCell ref="BW19:BX19"/>
    <mergeCell ref="BW12:BX12"/>
    <mergeCell ref="BW13:BX13"/>
    <mergeCell ref="BW39:BX39"/>
    <mergeCell ref="CA8:CB8"/>
    <mergeCell ref="CA9:CB9"/>
    <mergeCell ref="BW27:BX27"/>
    <mergeCell ref="BW32:BX32"/>
    <mergeCell ref="CA29:CB29"/>
    <mergeCell ref="CA30:CB30"/>
    <mergeCell ref="CA38:CB38"/>
    <mergeCell ref="BW37:BX37"/>
    <mergeCell ref="BW38:BX38"/>
    <mergeCell ref="CA27:CB27"/>
    <mergeCell ref="CA28:CB28"/>
    <mergeCell ref="CA24:CB24"/>
    <mergeCell ref="CA22:CB22"/>
    <mergeCell ref="CA23:CB23"/>
    <mergeCell ref="BW36:BX36"/>
    <mergeCell ref="BW33:BX33"/>
    <mergeCell ref="BW34:BX34"/>
    <mergeCell ref="BW35:BX35"/>
    <mergeCell ref="BW28:BX28"/>
    <mergeCell ref="BW24:BX24"/>
    <mergeCell ref="BW25:BX25"/>
    <mergeCell ref="BW17:BX17"/>
    <mergeCell ref="BW31:BX31"/>
    <mergeCell ref="CA18:CB18"/>
    <mergeCell ref="CA19:CB19"/>
    <mergeCell ref="CA20:CB20"/>
    <mergeCell ref="CA21:CB21"/>
    <mergeCell ref="CK18:CL18"/>
    <mergeCell ref="BQ8:BR8"/>
    <mergeCell ref="BW26:BX26"/>
    <mergeCell ref="CA25:CB25"/>
    <mergeCell ref="CA26:CB26"/>
    <mergeCell ref="CK25:CL25"/>
    <mergeCell ref="CK26:CL26"/>
    <mergeCell ref="BW22:BX22"/>
    <mergeCell ref="BW23:BX23"/>
    <mergeCell ref="CK24:CL24"/>
    <mergeCell ref="BQ15:BR15"/>
    <mergeCell ref="BW8:BX8"/>
    <mergeCell ref="BW9:BX9"/>
    <mergeCell ref="BW10:BX10"/>
    <mergeCell ref="BW11:BX11"/>
    <mergeCell ref="BW16:BX16"/>
    <mergeCell ref="BW14:BX14"/>
    <mergeCell ref="BW15:BX15"/>
    <mergeCell ref="BW18:BX18"/>
    <mergeCell ref="CC2:CL2"/>
    <mergeCell ref="CK3:CL4"/>
    <mergeCell ref="CK5:CL5"/>
    <mergeCell ref="CK6:CL6"/>
    <mergeCell ref="CK7:CL7"/>
    <mergeCell ref="CK8:CL8"/>
    <mergeCell ref="CK9:CL9"/>
    <mergeCell ref="CK10:CL10"/>
    <mergeCell ref="CK19:CL19"/>
    <mergeCell ref="CK16:CL16"/>
    <mergeCell ref="CK17:CL17"/>
    <mergeCell ref="CK15:CL15"/>
    <mergeCell ref="CK11:CL11"/>
    <mergeCell ref="CK27:CL27"/>
    <mergeCell ref="CK12:CL12"/>
    <mergeCell ref="CT12:CU12"/>
    <mergeCell ref="CT13:CU13"/>
    <mergeCell ref="CT14:CU14"/>
    <mergeCell ref="CT15:CU15"/>
    <mergeCell ref="CT25:CU25"/>
    <mergeCell ref="CT29:CU29"/>
    <mergeCell ref="CT26:CU26"/>
    <mergeCell ref="CT28:CU28"/>
    <mergeCell ref="CT27:CU27"/>
    <mergeCell ref="CT16:CU16"/>
    <mergeCell ref="CT17:CU17"/>
    <mergeCell ref="CK29:CL29"/>
    <mergeCell ref="CK13:CL13"/>
    <mergeCell ref="CK14:CL14"/>
    <mergeCell ref="CK21:CL21"/>
    <mergeCell ref="CK22:CL22"/>
    <mergeCell ref="CK23:CL23"/>
    <mergeCell ref="CK20:CL20"/>
    <mergeCell ref="CA39:CB39"/>
    <mergeCell ref="CK28:CL28"/>
    <mergeCell ref="CA33:CB33"/>
    <mergeCell ref="CA34:CB34"/>
    <mergeCell ref="CA35:CB35"/>
    <mergeCell ref="CA31:CB31"/>
    <mergeCell ref="CA32:CB32"/>
    <mergeCell ref="CK30:CL30"/>
    <mergeCell ref="CK34:CL34"/>
    <mergeCell ref="CK35:CL35"/>
    <mergeCell ref="CK39:CL39"/>
    <mergeCell ref="CA36:CB36"/>
    <mergeCell ref="CA37:CB37"/>
    <mergeCell ref="CK38:CL38"/>
    <mergeCell ref="CK36:CL36"/>
    <mergeCell ref="CK37:CL37"/>
    <mergeCell ref="CK31:CL31"/>
    <mergeCell ref="CK33:CL33"/>
    <mergeCell ref="CK32:CL32"/>
    <mergeCell ref="CT38:CU38"/>
    <mergeCell ref="CT39:CU39"/>
    <mergeCell ref="CT22:CU22"/>
    <mergeCell ref="CT23:CU23"/>
    <mergeCell ref="CT24:CU24"/>
    <mergeCell ref="CT30:CU30"/>
    <mergeCell ref="CT32:CU32"/>
    <mergeCell ref="CT34:CU34"/>
    <mergeCell ref="CT35:CU35"/>
    <mergeCell ref="CT36:CU36"/>
    <mergeCell ref="CT33:CU33"/>
    <mergeCell ref="CT31:CU31"/>
    <mergeCell ref="DJ24:DK24"/>
    <mergeCell ref="DJ21:DK21"/>
    <mergeCell ref="DJ26:DK26"/>
    <mergeCell ref="DJ27:DK27"/>
    <mergeCell ref="DJ28:DK28"/>
    <mergeCell ref="CT37:CU37"/>
    <mergeCell ref="DJ30:DK30"/>
    <mergeCell ref="DJ31:DK31"/>
    <mergeCell ref="DJ17:DK17"/>
    <mergeCell ref="DJ18:DK18"/>
    <mergeCell ref="DJ19:DK19"/>
    <mergeCell ref="DJ20:DK20"/>
    <mergeCell ref="DJ32:DK32"/>
    <mergeCell ref="CT21:CU21"/>
    <mergeCell ref="DJ22:DK22"/>
    <mergeCell ref="CT20:CU20"/>
    <mergeCell ref="CT19:CU19"/>
    <mergeCell ref="DJ12:DK12"/>
    <mergeCell ref="DJ13:DK13"/>
    <mergeCell ref="DJ15:DK15"/>
    <mergeCell ref="DJ16:DK16"/>
    <mergeCell ref="DN13:DO13"/>
    <mergeCell ref="DJ14:DK14"/>
    <mergeCell ref="DJ23:DK23"/>
    <mergeCell ref="CT18:CU18"/>
    <mergeCell ref="DN19:DO19"/>
    <mergeCell ref="DN20:DO20"/>
    <mergeCell ref="CV2:DK2"/>
    <mergeCell ref="DJ3:DK4"/>
    <mergeCell ref="DJ5:DK5"/>
    <mergeCell ref="DJ6:DK6"/>
    <mergeCell ref="DJ9:DK9"/>
    <mergeCell ref="DJ10:DK10"/>
    <mergeCell ref="DJ7:DK7"/>
    <mergeCell ref="DJ8:DK8"/>
    <mergeCell ref="CT11:CU11"/>
    <mergeCell ref="CT7:CU7"/>
    <mergeCell ref="CT8:CU8"/>
    <mergeCell ref="CT9:CU9"/>
    <mergeCell ref="CT10:CU10"/>
    <mergeCell ref="CM2:CU2"/>
    <mergeCell ref="CT3:CU4"/>
    <mergeCell ref="CT5:CU5"/>
    <mergeCell ref="CT6:CU6"/>
    <mergeCell ref="DJ11:DK11"/>
    <mergeCell ref="DN39:DO39"/>
    <mergeCell ref="DN35:DO35"/>
    <mergeCell ref="DN27:DO27"/>
    <mergeCell ref="DJ25:DK25"/>
    <mergeCell ref="DN36:DO36"/>
    <mergeCell ref="DN37:DO37"/>
    <mergeCell ref="DN38:DO38"/>
    <mergeCell ref="DN33:DO33"/>
    <mergeCell ref="DN34:DO34"/>
    <mergeCell ref="DN29:DO29"/>
    <mergeCell ref="DN26:DO26"/>
    <mergeCell ref="DJ39:DK39"/>
    <mergeCell ref="DJ33:DK33"/>
    <mergeCell ref="DJ34:DK34"/>
    <mergeCell ref="DJ35:DK35"/>
    <mergeCell ref="DJ36:DK36"/>
    <mergeCell ref="DN31:DO31"/>
    <mergeCell ref="DJ37:DK37"/>
    <mergeCell ref="DJ38:DK38"/>
    <mergeCell ref="DN32:DO32"/>
    <mergeCell ref="DN28:DO28"/>
    <mergeCell ref="DN30:DO30"/>
    <mergeCell ref="DJ29:DK29"/>
    <mergeCell ref="DP2:DR2"/>
    <mergeCell ref="DQ3:DR3"/>
    <mergeCell ref="DQ4:DR4"/>
    <mergeCell ref="DQ5:DR5"/>
    <mergeCell ref="DN15:DO15"/>
    <mergeCell ref="DN16:DO16"/>
    <mergeCell ref="DQ13:DR13"/>
    <mergeCell ref="DQ14:DR14"/>
    <mergeCell ref="DQ15:DR15"/>
    <mergeCell ref="DQ16:DR16"/>
    <mergeCell ref="DN14:DO14"/>
    <mergeCell ref="DQ10:DR10"/>
    <mergeCell ref="DQ11:DR11"/>
    <mergeCell ref="DQ12:DR12"/>
    <mergeCell ref="DN7:DO7"/>
    <mergeCell ref="DN8:DO8"/>
    <mergeCell ref="DN9:DO9"/>
    <mergeCell ref="DN10:DO10"/>
    <mergeCell ref="DN12:DO12"/>
    <mergeCell ref="DL2:DO2"/>
    <mergeCell ref="DN3:DO4"/>
    <mergeCell ref="DN5:DO5"/>
    <mergeCell ref="DN6:DO6"/>
    <mergeCell ref="DN11:DO11"/>
    <mergeCell ref="DN24:DO24"/>
    <mergeCell ref="DN25:DO25"/>
    <mergeCell ref="DN21:DO21"/>
    <mergeCell ref="DN23:DO23"/>
    <mergeCell ref="DQ6:DR6"/>
    <mergeCell ref="DQ7:DR7"/>
    <mergeCell ref="DQ8:DR8"/>
    <mergeCell ref="DQ9:DR9"/>
    <mergeCell ref="DQ17:DR17"/>
    <mergeCell ref="DQ18:DR18"/>
    <mergeCell ref="DQ20:DR20"/>
    <mergeCell ref="DQ21:DR21"/>
    <mergeCell ref="DQ22:DR22"/>
    <mergeCell ref="DQ23:DR23"/>
    <mergeCell ref="DQ24:DR24"/>
    <mergeCell ref="DQ25:DR25"/>
    <mergeCell ref="DN18:DO18"/>
    <mergeCell ref="DN22:DO22"/>
    <mergeCell ref="DN17:DO17"/>
    <mergeCell ref="DQ29:DR29"/>
    <mergeCell ref="DQ30:DR30"/>
    <mergeCell ref="DQ31:DR31"/>
    <mergeCell ref="DQ32:DR32"/>
    <mergeCell ref="DQ19:DR19"/>
    <mergeCell ref="DQ26:DR26"/>
    <mergeCell ref="DQ27:DR27"/>
    <mergeCell ref="DQ39:DR39"/>
    <mergeCell ref="DQ35:DR35"/>
    <mergeCell ref="DQ36:DR36"/>
    <mergeCell ref="DQ37:DR37"/>
    <mergeCell ref="DQ33:DR33"/>
    <mergeCell ref="DQ34:DR34"/>
    <mergeCell ref="DQ38:DR38"/>
    <mergeCell ref="DQ28:DR28"/>
  </mergeCells>
  <phoneticPr fontId="2" type="noConversion"/>
  <conditionalFormatting sqref="DS44:IV45 H44 D45 E44:E45">
    <cfRule type="cellIs" dxfId="210" priority="520" stopIfTrue="1" operator="equal">
      <formula>0</formula>
    </cfRule>
  </conditionalFormatting>
  <conditionalFormatting sqref="BS5">
    <cfRule type="cellIs" dxfId="209" priority="548" stopIfTrue="1" operator="lessThan">
      <formula>1</formula>
    </cfRule>
    <cfRule type="cellIs" dxfId="208" priority="549" stopIfTrue="1" operator="equal">
      <formula>"absent(e)"</formula>
    </cfRule>
    <cfRule type="cellIs" dxfId="207" priority="550" stopIfTrue="1" operator="equal">
      <formula>"incomplet"</formula>
    </cfRule>
  </conditionalFormatting>
  <conditionalFormatting sqref="L5:L39">
    <cfRule type="cellIs" dxfId="206" priority="307" stopIfTrue="1" operator="lessThan">
      <formula>16.5</formula>
    </cfRule>
    <cfRule type="cellIs" dxfId="205" priority="375" stopIfTrue="1" operator="equal">
      <formula>"incomplet"</formula>
    </cfRule>
    <cfRule type="cellIs" dxfId="204" priority="376" stopIfTrue="1" operator="equal">
      <formula>"absent(e)"</formula>
    </cfRule>
  </conditionalFormatting>
  <conditionalFormatting sqref="I5:I39">
    <cfRule type="cellIs" dxfId="203" priority="308" stopIfTrue="1" operator="lessThan">
      <formula>22</formula>
    </cfRule>
    <cfRule type="cellIs" dxfId="202" priority="372" stopIfTrue="1" operator="equal">
      <formula>"absent(e)"</formula>
    </cfRule>
    <cfRule type="cellIs" dxfId="201" priority="373" stopIfTrue="1" operator="equal">
      <formula>"incomplet"</formula>
    </cfRule>
  </conditionalFormatting>
  <conditionalFormatting sqref="CK5">
    <cfRule type="cellIs" dxfId="200" priority="289" stopIfTrue="1" operator="equal">
      <formula>"absent(e)"</formula>
    </cfRule>
    <cfRule type="cellIs" dxfId="199" priority="422" stopIfTrue="1" operator="equal">
      <formula>"incomplet"</formula>
    </cfRule>
    <cfRule type="cellIs" dxfId="198" priority="423" stopIfTrue="1" operator="lessThan">
      <formula>4</formula>
    </cfRule>
  </conditionalFormatting>
  <conditionalFormatting sqref="DJ5:DK5">
    <cfRule type="cellIs" dxfId="197" priority="285" stopIfTrue="1" operator="equal">
      <formula>"absent(e)"</formula>
    </cfRule>
    <cfRule type="cellIs" dxfId="196" priority="404" stopIfTrue="1" operator="equal">
      <formula>"incomplet"</formula>
    </cfRule>
    <cfRule type="cellIs" dxfId="195" priority="405" stopIfTrue="1" operator="lessThan">
      <formula>7</formula>
    </cfRule>
  </conditionalFormatting>
  <conditionalFormatting sqref="DN5:DO5">
    <cfRule type="cellIs" dxfId="194" priority="283" stopIfTrue="1" operator="equal">
      <formula>"absent(e)"</formula>
    </cfRule>
    <cfRule type="cellIs" dxfId="193" priority="392" stopIfTrue="1" operator="equal">
      <formula>"incomplet"</formula>
    </cfRule>
    <cfRule type="cellIs" dxfId="192" priority="393" stopIfTrue="1" operator="lessThan">
      <formula>1</formula>
    </cfRule>
  </conditionalFormatting>
  <conditionalFormatting sqref="BS6:BS39">
    <cfRule type="cellIs" dxfId="191" priority="278" stopIfTrue="1" operator="lessThan">
      <formula>1</formula>
    </cfRule>
    <cfRule type="cellIs" dxfId="190" priority="279" stopIfTrue="1" operator="equal">
      <formula>"absent(e)"</formula>
    </cfRule>
    <cfRule type="cellIs" dxfId="189" priority="280" stopIfTrue="1" operator="equal">
      <formula>"incomplet"</formula>
    </cfRule>
  </conditionalFormatting>
  <conditionalFormatting sqref="CK6:CK39">
    <cfRule type="cellIs" dxfId="188" priority="255" stopIfTrue="1" operator="equal">
      <formula>"absent(e)"</formula>
    </cfRule>
    <cfRule type="cellIs" dxfId="187" priority="256" stopIfTrue="1" operator="equal">
      <formula>"incomplet"</formula>
    </cfRule>
    <cfRule type="cellIs" dxfId="186" priority="257" stopIfTrue="1" operator="lessThan">
      <formula>4</formula>
    </cfRule>
  </conditionalFormatting>
  <conditionalFormatting sqref="DJ6:DJ39">
    <cfRule type="cellIs" dxfId="185" priority="249" stopIfTrue="1" operator="equal">
      <formula>"absent(e)"</formula>
    </cfRule>
    <cfRule type="cellIs" dxfId="184" priority="250" stopIfTrue="1" operator="equal">
      <formula>"incomplet"</formula>
    </cfRule>
    <cfRule type="cellIs" dxfId="183" priority="251" stopIfTrue="1" operator="lessThan">
      <formula>7</formula>
    </cfRule>
  </conditionalFormatting>
  <conditionalFormatting sqref="DN6:DN39">
    <cfRule type="cellIs" dxfId="182" priority="246" stopIfTrue="1" operator="equal">
      <formula>"absent(e)"</formula>
    </cfRule>
    <cfRule type="cellIs" dxfId="181" priority="247" stopIfTrue="1" operator="equal">
      <formula>"incomplet"</formula>
    </cfRule>
    <cfRule type="cellIs" dxfId="180" priority="248" stopIfTrue="1" operator="lessThan">
      <formula>1</formula>
    </cfRule>
  </conditionalFormatting>
  <conditionalFormatting sqref="BQ5:BQ39">
    <cfRule type="cellIs" dxfId="179" priority="169" stopIfTrue="1" operator="equal">
      <formula>"absent(e)"</formula>
    </cfRule>
    <cfRule type="cellIs" dxfId="178" priority="264" stopIfTrue="1" operator="equal">
      <formula>"incomplet"</formula>
    </cfRule>
    <cfRule type="cellIs" dxfId="177" priority="265" stopIfTrue="1" operator="lessThan">
      <formula>4</formula>
    </cfRule>
  </conditionalFormatting>
  <conditionalFormatting sqref="DQ5:DQ39">
    <cfRule type="cellIs" dxfId="176" priority="155" stopIfTrue="1" operator="equal">
      <formula>"absent(e)"</formula>
    </cfRule>
    <cfRule type="cellIs" dxfId="175" priority="243" stopIfTrue="1" operator="equal">
      <formula>"incomplet"</formula>
    </cfRule>
    <cfRule type="cellIs" dxfId="174" priority="244" stopIfTrue="1" operator="lessThan">
      <formula>1</formula>
    </cfRule>
  </conditionalFormatting>
  <conditionalFormatting sqref="CT5:CT39">
    <cfRule type="cellIs" dxfId="173" priority="161" stopIfTrue="1" operator="equal">
      <formula>"absent(e)"</formula>
    </cfRule>
    <cfRule type="cellIs" dxfId="172" priority="252" stopIfTrue="1" operator="equal">
      <formula>"incomplet"</formula>
    </cfRule>
    <cfRule type="cellIs" dxfId="171" priority="253" stopIfTrue="1" operator="lessThan">
      <formula>4</formula>
    </cfRule>
  </conditionalFormatting>
  <conditionalFormatting sqref="CA5:CA39">
    <cfRule type="cellIs" dxfId="170" priority="258" stopIfTrue="1" operator="equal">
      <formula>"absent(e)"</formula>
    </cfRule>
    <cfRule type="cellIs" dxfId="169" priority="259" stopIfTrue="1" operator="equal">
      <formula>"incomplet"</formula>
    </cfRule>
    <cfRule type="cellIs" dxfId="168" priority="260" stopIfTrue="1" operator="lessThan">
      <formula>1</formula>
    </cfRule>
  </conditionalFormatting>
  <conditionalFormatting sqref="BW5:BW39">
    <cfRule type="cellIs" dxfId="167" priority="167" stopIfTrue="1" operator="equal">
      <formula>"absent(e)"</formula>
    </cfRule>
    <cfRule type="cellIs" dxfId="166" priority="261" stopIfTrue="1" operator="equal">
      <formula>"incomplet"</formula>
    </cfRule>
    <cfRule type="cellIs" dxfId="165" priority="262" stopIfTrue="1" operator="lessThan">
      <formula>2</formula>
    </cfRule>
  </conditionalFormatting>
  <conditionalFormatting sqref="BH5:BH39">
    <cfRule type="cellIs" dxfId="164" priority="171" stopIfTrue="1" operator="lessThan">
      <formula>5</formula>
    </cfRule>
    <cfRule type="cellIs" dxfId="163" priority="242" stopIfTrue="1" operator="equal">
      <formula>"absent(e)"</formula>
    </cfRule>
    <cfRule type="cellIs" dxfId="162" priority="267" stopIfTrue="1" operator="equal">
      <formula>"incomplet"</formula>
    </cfRule>
  </conditionalFormatting>
  <conditionalFormatting sqref="AV5:AV39">
    <cfRule type="cellIs" dxfId="161" priority="173" stopIfTrue="1" operator="lessThan">
      <formula>4</formula>
    </cfRule>
    <cfRule type="cellIs" dxfId="160" priority="269" stopIfTrue="1" operator="equal">
      <formula>"absent(e)"</formula>
    </cfRule>
    <cfRule type="cellIs" dxfId="159" priority="270" stopIfTrue="1" operator="equal">
      <formula>"incomplet"</formula>
    </cfRule>
  </conditionalFormatting>
  <conditionalFormatting sqref="AL5:AL39">
    <cfRule type="cellIs" dxfId="158" priority="175" stopIfTrue="1" operator="equal">
      <formula>"absent(e)"</formula>
    </cfRule>
    <cfRule type="cellIs" dxfId="157" priority="272" stopIfTrue="1" operator="equal">
      <formula>"incomplet"</formula>
    </cfRule>
    <cfRule type="cellIs" dxfId="156" priority="273" stopIfTrue="1" operator="lessThan">
      <formula>3</formula>
    </cfRule>
  </conditionalFormatting>
  <conditionalFormatting sqref="AD5:AD39">
    <cfRule type="cellIs" dxfId="155" priority="238" stopIfTrue="1" operator="equal">
      <formula>"incomplet"</formula>
    </cfRule>
    <cfRule type="cellIs" dxfId="154" priority="239" stopIfTrue="1" operator="lessThan">
      <formula>3</formula>
    </cfRule>
    <cfRule type="cellIs" dxfId="153" priority="240" stopIfTrue="1" operator="equal">
      <formula>"absent(e)"</formula>
    </cfRule>
  </conditionalFormatting>
  <conditionalFormatting sqref="V5:W39">
    <cfRule type="cellIs" dxfId="152" priority="179" stopIfTrue="1" operator="equal">
      <formula>"absent(e)"</formula>
    </cfRule>
    <cfRule type="cellIs" dxfId="151" priority="236" stopIfTrue="1" operator="equal">
      <formula>"incomplet"</formula>
    </cfRule>
    <cfRule type="cellIs" dxfId="150" priority="237" stopIfTrue="1" operator="lessThan">
      <formula>4</formula>
    </cfRule>
  </conditionalFormatting>
  <conditionalFormatting sqref="J5:J39">
    <cfRule type="cellIs" dxfId="149" priority="146" stopIfTrue="1" operator="lessThan">
      <formula>0.5</formula>
    </cfRule>
    <cfRule type="cellIs" dxfId="148" priority="147" stopIfTrue="1" operator="equal">
      <formula>"absent(e)"</formula>
    </cfRule>
    <cfRule type="cellIs" dxfId="147" priority="148" stopIfTrue="1" operator="equal">
      <formula>"incomplet"</formula>
    </cfRule>
  </conditionalFormatting>
  <conditionalFormatting sqref="M5:M39">
    <cfRule type="cellIs" dxfId="146" priority="123" stopIfTrue="1" operator="lessThan">
      <formula>0.5</formula>
    </cfRule>
    <cfRule type="cellIs" dxfId="145" priority="124" stopIfTrue="1" operator="equal">
      <formula>"absent(e)"</formula>
    </cfRule>
    <cfRule type="cellIs" dxfId="144" priority="125" stopIfTrue="1" operator="equal">
      <formula>"incomplet"</formula>
    </cfRule>
  </conditionalFormatting>
  <conditionalFormatting sqref="G5:G39">
    <cfRule type="cellIs" dxfId="143" priority="138" stopIfTrue="1" operator="lessThan">
      <formula>0.5</formula>
    </cfRule>
    <cfRule type="cellIs" dxfId="142" priority="139" stopIfTrue="1" operator="equal">
      <formula>"absent(e)"</formula>
    </cfRule>
    <cfRule type="cellIs" dxfId="141" priority="140" stopIfTrue="1" operator="equal">
      <formula>"incomplet"</formula>
    </cfRule>
  </conditionalFormatting>
  <conditionalFormatting sqref="F5:F39">
    <cfRule type="cellIs" dxfId="140" priority="142" stopIfTrue="1" operator="lessThan">
      <formula>40.5</formula>
    </cfRule>
    <cfRule type="cellIs" dxfId="139" priority="143" stopIfTrue="1" operator="equal">
      <formula>"absent(e)"</formula>
    </cfRule>
    <cfRule type="cellIs" dxfId="138" priority="144" stopIfTrue="1" operator="equal">
      <formula>"incomplet"</formula>
    </cfRule>
  </conditionalFormatting>
  <conditionalFormatting sqref="O5:U39">
    <cfRule type="cellIs" dxfId="137" priority="113" stopIfTrue="1" operator="equal">
      <formula>1</formula>
    </cfRule>
    <cfRule type="cellIs" dxfId="136" priority="114" stopIfTrue="1" operator="equal">
      <formula>"a"</formula>
    </cfRule>
    <cfRule type="cellIs" dxfId="135" priority="115" stopIfTrue="1" operator="equal">
      <formula>"!"</formula>
    </cfRule>
  </conditionalFormatting>
  <conditionalFormatting sqref="E5:E39">
    <cfRule type="cellIs" dxfId="134" priority="112" stopIfTrue="1" operator="equal">
      <formula>"a"</formula>
    </cfRule>
  </conditionalFormatting>
  <conditionalFormatting sqref="O47:U47 DL47:DM47 CV47:DI47 CM47:CS47 CC47:CJ47 BY47:BZ47 BT47:BW47 BJ47:BP47 AX47:BG47 AN47:AU47 AF47:AK47 X47:AC47">
    <cfRule type="cellIs" dxfId="133" priority="111" stopIfTrue="1" operator="lessThan">
      <formula>0.5</formula>
    </cfRule>
  </conditionalFormatting>
  <conditionalFormatting sqref="X5:AC39">
    <cfRule type="cellIs" dxfId="132" priority="108" stopIfTrue="1" operator="equal">
      <formula>1</formula>
    </cfRule>
    <cfRule type="cellIs" dxfId="131" priority="109" stopIfTrue="1" operator="equal">
      <formula>"a"</formula>
    </cfRule>
    <cfRule type="cellIs" dxfId="130" priority="110" stopIfTrue="1" operator="equal">
      <formula>"!"</formula>
    </cfRule>
  </conditionalFormatting>
  <conditionalFormatting sqref="AF5:AK39">
    <cfRule type="cellIs" dxfId="129" priority="105" stopIfTrue="1" operator="equal">
      <formula>1</formula>
    </cfRule>
    <cfRule type="cellIs" dxfId="128" priority="106" stopIfTrue="1" operator="equal">
      <formula>"a"</formula>
    </cfRule>
    <cfRule type="cellIs" dxfId="127" priority="107" stopIfTrue="1" operator="equal">
      <formula>"!"</formula>
    </cfRule>
  </conditionalFormatting>
  <conditionalFormatting sqref="AN5:AU39">
    <cfRule type="cellIs" dxfId="126" priority="102" stopIfTrue="1" operator="equal">
      <formula>1</formula>
    </cfRule>
    <cfRule type="cellIs" dxfId="125" priority="103" stopIfTrue="1" operator="equal">
      <formula>"a"</formula>
    </cfRule>
    <cfRule type="cellIs" dxfId="124" priority="104" stopIfTrue="1" operator="equal">
      <formula>"!"</formula>
    </cfRule>
  </conditionalFormatting>
  <conditionalFormatting sqref="AX5:BG39">
    <cfRule type="cellIs" dxfId="123" priority="99" stopIfTrue="1" operator="equal">
      <formula>1</formula>
    </cfRule>
    <cfRule type="cellIs" dxfId="122" priority="100" stopIfTrue="1" operator="equal">
      <formula>"a"</formula>
    </cfRule>
    <cfRule type="cellIs" dxfId="121" priority="101" stopIfTrue="1" operator="equal">
      <formula>"!"</formula>
    </cfRule>
  </conditionalFormatting>
  <conditionalFormatting sqref="BJ5:BP39">
    <cfRule type="cellIs" dxfId="120" priority="96" stopIfTrue="1" operator="equal">
      <formula>1</formula>
    </cfRule>
    <cfRule type="cellIs" dxfId="119" priority="97" stopIfTrue="1" operator="equal">
      <formula>"a"</formula>
    </cfRule>
    <cfRule type="cellIs" dxfId="118" priority="98" stopIfTrue="1" operator="equal">
      <formula>"!"</formula>
    </cfRule>
  </conditionalFormatting>
  <conditionalFormatting sqref="BT5:BV39">
    <cfRule type="cellIs" dxfId="117" priority="93" stopIfTrue="1" operator="equal">
      <formula>1</formula>
    </cfRule>
    <cfRule type="cellIs" dxfId="116" priority="94" stopIfTrue="1" operator="equal">
      <formula>"a"</formula>
    </cfRule>
    <cfRule type="cellIs" dxfId="115" priority="95" stopIfTrue="1" operator="equal">
      <formula>"!"</formula>
    </cfRule>
  </conditionalFormatting>
  <conditionalFormatting sqref="BY5:BZ39">
    <cfRule type="cellIs" dxfId="114" priority="90" stopIfTrue="1" operator="equal">
      <formula>1</formula>
    </cfRule>
    <cfRule type="cellIs" dxfId="113" priority="91" stopIfTrue="1" operator="equal">
      <formula>"a"</formula>
    </cfRule>
    <cfRule type="cellIs" dxfId="112" priority="92" stopIfTrue="1" operator="equal">
      <formula>"!"</formula>
    </cfRule>
  </conditionalFormatting>
  <conditionalFormatting sqref="CC5:CJ39">
    <cfRule type="cellIs" dxfId="111" priority="87" stopIfTrue="1" operator="equal">
      <formula>1</formula>
    </cfRule>
    <cfRule type="cellIs" dxfId="110" priority="88" stopIfTrue="1" operator="equal">
      <formula>"a"</formula>
    </cfRule>
    <cfRule type="cellIs" dxfId="109" priority="89" stopIfTrue="1" operator="equal">
      <formula>"!"</formula>
    </cfRule>
  </conditionalFormatting>
  <conditionalFormatting sqref="CM5:CS39">
    <cfRule type="cellIs" dxfId="108" priority="84" stopIfTrue="1" operator="equal">
      <formula>1</formula>
    </cfRule>
    <cfRule type="cellIs" dxfId="107" priority="85" stopIfTrue="1" operator="equal">
      <formula>"a"</formula>
    </cfRule>
    <cfRule type="cellIs" dxfId="106" priority="86" stopIfTrue="1" operator="equal">
      <formula>"!"</formula>
    </cfRule>
  </conditionalFormatting>
  <conditionalFormatting sqref="CV5:DI39">
    <cfRule type="cellIs" dxfId="105" priority="81" stopIfTrue="1" operator="equal">
      <formula>1</formula>
    </cfRule>
    <cfRule type="cellIs" dxfId="104" priority="82" stopIfTrue="1" operator="equal">
      <formula>"a"</formula>
    </cfRule>
    <cfRule type="cellIs" dxfId="103" priority="83" stopIfTrue="1" operator="equal">
      <formula>"!"</formula>
    </cfRule>
  </conditionalFormatting>
  <conditionalFormatting sqref="DL5:DM39">
    <cfRule type="cellIs" dxfId="102" priority="78" stopIfTrue="1" operator="equal">
      <formula>1</formula>
    </cfRule>
    <cfRule type="cellIs" dxfId="101" priority="79" stopIfTrue="1" operator="equal">
      <formula>"a"</formula>
    </cfRule>
    <cfRule type="cellIs" dxfId="100" priority="80" stopIfTrue="1" operator="equal">
      <formula>"!"</formula>
    </cfRule>
  </conditionalFormatting>
  <conditionalFormatting sqref="DP5:DP39">
    <cfRule type="cellIs" dxfId="99" priority="75" stopIfTrue="1" operator="equal">
      <formula>1</formula>
    </cfRule>
    <cfRule type="cellIs" dxfId="98" priority="76" stopIfTrue="1" operator="equal">
      <formula>"a"</formula>
    </cfRule>
    <cfRule type="cellIs" dxfId="97" priority="77" stopIfTrue="1" operator="equal">
      <formula>"!"</formula>
    </cfRule>
  </conditionalFormatting>
  <conditionalFormatting sqref="DP47">
    <cfRule type="cellIs" dxfId="96" priority="74" stopIfTrue="1" operator="lessThan">
      <formula>0.5</formula>
    </cfRule>
  </conditionalFormatting>
  <conditionalFormatting sqref="O47:U47">
    <cfRule type="cellIs" dxfId="95" priority="73" stopIfTrue="1" operator="lessThan">
      <formula>0.5</formula>
    </cfRule>
  </conditionalFormatting>
  <conditionalFormatting sqref="O47:U47">
    <cfRule type="cellIs" dxfId="94" priority="70" stopIfTrue="1" operator="equal">
      <formula>IF(O$45="","",O48)</formula>
    </cfRule>
    <cfRule type="cellIs" dxfId="93" priority="71" stopIfTrue="1" operator="lessThan">
      <formula>IF(O48&lt;&gt;"",O48,0)</formula>
    </cfRule>
    <cfRule type="cellIs" dxfId="92" priority="72" stopIfTrue="1" operator="greaterThan">
      <formula>IF(O48&lt;&gt;"",O48,101)</formula>
    </cfRule>
  </conditionalFormatting>
  <conditionalFormatting sqref="X47:AC47">
    <cfRule type="cellIs" dxfId="91" priority="69" stopIfTrue="1" operator="lessThan">
      <formula>0.5</formula>
    </cfRule>
  </conditionalFormatting>
  <conditionalFormatting sqref="X47:AC47">
    <cfRule type="cellIs" dxfId="90" priority="66" stopIfTrue="1" operator="equal">
      <formula>IF(X$45="","",X48)</formula>
    </cfRule>
    <cfRule type="cellIs" dxfId="89" priority="67" stopIfTrue="1" operator="lessThan">
      <formula>IF(X48&lt;&gt;"",X48,0)</formula>
    </cfRule>
    <cfRule type="cellIs" dxfId="88" priority="68" stopIfTrue="1" operator="greaterThan">
      <formula>IF(X48&lt;&gt;"",X48,101)</formula>
    </cfRule>
  </conditionalFormatting>
  <conditionalFormatting sqref="AF47:AK47">
    <cfRule type="cellIs" dxfId="87" priority="65" stopIfTrue="1" operator="lessThan">
      <formula>0.5</formula>
    </cfRule>
  </conditionalFormatting>
  <conditionalFormatting sqref="AF47:AK47">
    <cfRule type="cellIs" dxfId="86" priority="62" stopIfTrue="1" operator="equal">
      <formula>IF(AF$45="","",AF48)</formula>
    </cfRule>
    <cfRule type="cellIs" dxfId="85" priority="63" stopIfTrue="1" operator="lessThan">
      <formula>IF(AF48&lt;&gt;"",AF48,0)</formula>
    </cfRule>
    <cfRule type="cellIs" dxfId="84" priority="64" stopIfTrue="1" operator="greaterThan">
      <formula>IF(AF48&lt;&gt;"",AF48,101)</formula>
    </cfRule>
  </conditionalFormatting>
  <conditionalFormatting sqref="AN47:AU47">
    <cfRule type="cellIs" dxfId="83" priority="61" stopIfTrue="1" operator="lessThan">
      <formula>0.5</formula>
    </cfRule>
  </conditionalFormatting>
  <conditionalFormatting sqref="AN47:AU47">
    <cfRule type="cellIs" dxfId="82" priority="58" stopIfTrue="1" operator="equal">
      <formula>IF(AN$45="","",AN48)</formula>
    </cfRule>
    <cfRule type="cellIs" dxfId="81" priority="59" stopIfTrue="1" operator="lessThan">
      <formula>IF(AN48&lt;&gt;"",AN48,0)</formula>
    </cfRule>
    <cfRule type="cellIs" dxfId="80" priority="60" stopIfTrue="1" operator="greaterThan">
      <formula>IF(AN48&lt;&gt;"",AN48,101)</formula>
    </cfRule>
  </conditionalFormatting>
  <conditionalFormatting sqref="AX47:BG47">
    <cfRule type="cellIs" dxfId="79" priority="57" stopIfTrue="1" operator="lessThan">
      <formula>0.5</formula>
    </cfRule>
  </conditionalFormatting>
  <conditionalFormatting sqref="AX47:BG47">
    <cfRule type="cellIs" dxfId="78" priority="54" stopIfTrue="1" operator="equal">
      <formula>IF(AX$45="","",AX48)</formula>
    </cfRule>
    <cfRule type="cellIs" dxfId="77" priority="55" stopIfTrue="1" operator="lessThan">
      <formula>IF(AX48&lt;&gt;"",AX48,0)</formula>
    </cfRule>
    <cfRule type="cellIs" dxfId="76" priority="56" stopIfTrue="1" operator="greaterThan">
      <formula>IF(AX48&lt;&gt;"",AX48,101)</formula>
    </cfRule>
  </conditionalFormatting>
  <conditionalFormatting sqref="BJ47:BP47">
    <cfRule type="cellIs" dxfId="75" priority="53" stopIfTrue="1" operator="lessThan">
      <formula>0.5</formula>
    </cfRule>
  </conditionalFormatting>
  <conditionalFormatting sqref="BJ47:BP47">
    <cfRule type="cellIs" dxfId="74" priority="50" stopIfTrue="1" operator="equal">
      <formula>IF(BJ$45="","",BJ48)</formula>
    </cfRule>
    <cfRule type="cellIs" dxfId="73" priority="51" stopIfTrue="1" operator="lessThan">
      <formula>IF(BJ48&lt;&gt;"",BJ48,0)</formula>
    </cfRule>
    <cfRule type="cellIs" dxfId="72" priority="52" stopIfTrue="1" operator="greaterThan">
      <formula>IF(BJ48&lt;&gt;"",BJ48,101)</formula>
    </cfRule>
  </conditionalFormatting>
  <conditionalFormatting sqref="BT47:BV47">
    <cfRule type="cellIs" dxfId="71" priority="49" stopIfTrue="1" operator="lessThan">
      <formula>0.5</formula>
    </cfRule>
  </conditionalFormatting>
  <conditionalFormatting sqref="BT47:BV47">
    <cfRule type="cellIs" dxfId="70" priority="46" stopIfTrue="1" operator="equal">
      <formula>IF(BT$45="","",BT48)</formula>
    </cfRule>
    <cfRule type="cellIs" dxfId="69" priority="47" stopIfTrue="1" operator="lessThan">
      <formula>IF(BT48&lt;&gt;"",BT48,0)</formula>
    </cfRule>
    <cfRule type="cellIs" dxfId="68" priority="48" stopIfTrue="1" operator="greaterThan">
      <formula>IF(BT48&lt;&gt;"",BT48,101)</formula>
    </cfRule>
  </conditionalFormatting>
  <conditionalFormatting sqref="BY47:BZ47">
    <cfRule type="cellIs" dxfId="67" priority="45" stopIfTrue="1" operator="lessThan">
      <formula>0.5</formula>
    </cfRule>
  </conditionalFormatting>
  <conditionalFormatting sqref="BY47:BZ47">
    <cfRule type="cellIs" dxfId="66" priority="42" stopIfTrue="1" operator="equal">
      <formula>IF(BY$45="","",BY48)</formula>
    </cfRule>
    <cfRule type="cellIs" dxfId="65" priority="43" stopIfTrue="1" operator="lessThan">
      <formula>IF(BY48&lt;&gt;"",BY48,0)</formula>
    </cfRule>
    <cfRule type="cellIs" dxfId="64" priority="44" stopIfTrue="1" operator="greaterThan">
      <formula>IF(BY48&lt;&gt;"",BY48,101)</formula>
    </cfRule>
  </conditionalFormatting>
  <conditionalFormatting sqref="CC47:CJ47">
    <cfRule type="cellIs" dxfId="63" priority="41" stopIfTrue="1" operator="lessThan">
      <formula>0.5</formula>
    </cfRule>
  </conditionalFormatting>
  <conditionalFormatting sqref="CC47:CJ47">
    <cfRule type="cellIs" dxfId="62" priority="38" stopIfTrue="1" operator="equal">
      <formula>IF(CC$45="","",CC48)</formula>
    </cfRule>
    <cfRule type="cellIs" dxfId="61" priority="39" stopIfTrue="1" operator="lessThan">
      <formula>IF(CC48&lt;&gt;"",CC48,0)</formula>
    </cfRule>
    <cfRule type="cellIs" dxfId="60" priority="40" stopIfTrue="1" operator="greaterThan">
      <formula>IF(CC48&lt;&gt;"",CC48,101)</formula>
    </cfRule>
  </conditionalFormatting>
  <conditionalFormatting sqref="CM47:CS47">
    <cfRule type="cellIs" dxfId="59" priority="37" stopIfTrue="1" operator="lessThan">
      <formula>0.5</formula>
    </cfRule>
  </conditionalFormatting>
  <conditionalFormatting sqref="CM47:CS47">
    <cfRule type="cellIs" dxfId="58" priority="34" stopIfTrue="1" operator="equal">
      <formula>IF(CM$45="","",CM48)</formula>
    </cfRule>
    <cfRule type="cellIs" dxfId="57" priority="35" stopIfTrue="1" operator="lessThan">
      <formula>IF(CM48&lt;&gt;"",CM48,0)</formula>
    </cfRule>
    <cfRule type="cellIs" dxfId="56" priority="36" stopIfTrue="1" operator="greaterThan">
      <formula>IF(CM48&lt;&gt;"",CM48,101)</formula>
    </cfRule>
  </conditionalFormatting>
  <conditionalFormatting sqref="CV47:DI47">
    <cfRule type="cellIs" dxfId="55" priority="33" stopIfTrue="1" operator="lessThan">
      <formula>0.5</formula>
    </cfRule>
  </conditionalFormatting>
  <conditionalFormatting sqref="CV47:DI47">
    <cfRule type="cellIs" dxfId="54" priority="30" stopIfTrue="1" operator="equal">
      <formula>IF(CV$45="","",CV48)</formula>
    </cfRule>
    <cfRule type="cellIs" dxfId="53" priority="31" stopIfTrue="1" operator="lessThan">
      <formula>IF(CV48&lt;&gt;"",CV48,0)</formula>
    </cfRule>
    <cfRule type="cellIs" dxfId="52" priority="32" stopIfTrue="1" operator="greaterThan">
      <formula>IF(CV48&lt;&gt;"",CV48,101)</formula>
    </cfRule>
  </conditionalFormatting>
  <conditionalFormatting sqref="DL47:DM47">
    <cfRule type="cellIs" dxfId="51" priority="29" stopIfTrue="1" operator="lessThan">
      <formula>0.5</formula>
    </cfRule>
  </conditionalFormatting>
  <conditionalFormatting sqref="DL47:DM47">
    <cfRule type="cellIs" dxfId="50" priority="26" stopIfTrue="1" operator="equal">
      <formula>IF(DL$45="","",DL48)</formula>
    </cfRule>
    <cfRule type="cellIs" dxfId="49" priority="27" stopIfTrue="1" operator="lessThan">
      <formula>IF(DL48&lt;&gt;"",DL48,0)</formula>
    </cfRule>
    <cfRule type="cellIs" dxfId="48" priority="28" stopIfTrue="1" operator="greaterThan">
      <formula>IF(DL48&lt;&gt;"",DL48,101)</formula>
    </cfRule>
  </conditionalFormatting>
  <conditionalFormatting sqref="DP47">
    <cfRule type="cellIs" dxfId="47" priority="25" stopIfTrue="1" operator="lessThan">
      <formula>0.5</formula>
    </cfRule>
  </conditionalFormatting>
  <conditionalFormatting sqref="DP47">
    <cfRule type="cellIs" dxfId="46" priority="24" stopIfTrue="1" operator="lessThan">
      <formula>0.5</formula>
    </cfRule>
  </conditionalFormatting>
  <conditionalFormatting sqref="DP47">
    <cfRule type="cellIs" dxfId="45" priority="21" stopIfTrue="1" operator="equal">
      <formula>IF(DP$45="","",DP48)</formula>
    </cfRule>
    <cfRule type="cellIs" dxfId="44" priority="22" stopIfTrue="1" operator="lessThan">
      <formula>IF(DP48&lt;&gt;"",DP48,0)</formula>
    </cfRule>
    <cfRule type="cellIs" dxfId="43" priority="23" stopIfTrue="1" operator="greaterThan">
      <formula>IF(DP48&lt;&gt;"",DP48,101)</formula>
    </cfRule>
  </conditionalFormatting>
  <conditionalFormatting sqref="J43">
    <cfRule type="cellIs" dxfId="42" priority="20" stopIfTrue="1" operator="lessThan">
      <formula>0.5</formula>
    </cfRule>
  </conditionalFormatting>
  <conditionalFormatting sqref="J43">
    <cfRule type="cellIs" dxfId="41" priority="19" stopIfTrue="1" operator="lessThan">
      <formula>0.5</formula>
    </cfRule>
  </conditionalFormatting>
  <conditionalFormatting sqref="J43">
    <cfRule type="cellIs" dxfId="40" priority="16" stopIfTrue="1" operator="equal">
      <formula>IF(J$45="","",J44)</formula>
    </cfRule>
    <cfRule type="cellIs" dxfId="39" priority="17" stopIfTrue="1" operator="lessThan">
      <formula>IF(J44&lt;&gt;"",J44,0)</formula>
    </cfRule>
    <cfRule type="cellIs" dxfId="38" priority="18" stopIfTrue="1" operator="greaterThan">
      <formula>IF(J44&lt;&gt;"",J44,101)</formula>
    </cfRule>
  </conditionalFormatting>
  <conditionalFormatting sqref="M43">
    <cfRule type="cellIs" dxfId="37" priority="15" stopIfTrue="1" operator="lessThan">
      <formula>0.5</formula>
    </cfRule>
  </conditionalFormatting>
  <conditionalFormatting sqref="M43">
    <cfRule type="cellIs" dxfId="36" priority="14" stopIfTrue="1" operator="lessThan">
      <formula>0.5</formula>
    </cfRule>
  </conditionalFormatting>
  <conditionalFormatting sqref="M43">
    <cfRule type="cellIs" dxfId="35" priority="11" stopIfTrue="1" operator="equal">
      <formula>IF(M$45="","",M44)</formula>
    </cfRule>
    <cfRule type="cellIs" dxfId="34" priority="12" stopIfTrue="1" operator="lessThan">
      <formula>IF(M44&lt;&gt;"",M44,0)</formula>
    </cfRule>
    <cfRule type="cellIs" dxfId="33" priority="13" stopIfTrue="1" operator="greaterThan">
      <formula>IF(M44&lt;&gt;"",M44,101)</formula>
    </cfRule>
  </conditionalFormatting>
  <conditionalFormatting sqref="G43">
    <cfRule type="cellIs" dxfId="32" priority="10" stopIfTrue="1" operator="lessThan">
      <formula>0.5</formula>
    </cfRule>
  </conditionalFormatting>
  <conditionalFormatting sqref="G43">
    <cfRule type="cellIs" dxfId="31" priority="9" stopIfTrue="1" operator="lessThan">
      <formula>0.5</formula>
    </cfRule>
  </conditionalFormatting>
  <conditionalFormatting sqref="G43">
    <cfRule type="cellIs" dxfId="30" priority="6" stopIfTrue="1" operator="equal">
      <formula>IF(G$45="","",G44)</formula>
    </cfRule>
    <cfRule type="cellIs" dxfId="29" priority="7" stopIfTrue="1" operator="lessThan">
      <formula>IF(G44&lt;&gt;"",G44,0)</formula>
    </cfRule>
    <cfRule type="cellIs" dxfId="28" priority="8" stopIfTrue="1" operator="greaterThan">
      <formula>IF(G44&lt;&gt;"",G44,101)</formula>
    </cfRule>
  </conditionalFormatting>
  <conditionalFormatting sqref="G43">
    <cfRule type="cellIs" dxfId="27" priority="5" stopIfTrue="1" operator="lessThan">
      <formula>0.5</formula>
    </cfRule>
  </conditionalFormatting>
  <conditionalFormatting sqref="G43">
    <cfRule type="cellIs" dxfId="26" priority="4" stopIfTrue="1" operator="lessThan">
      <formula>0.5</formula>
    </cfRule>
  </conditionalFormatting>
  <conditionalFormatting sqref="G43">
    <cfRule type="cellIs" dxfId="25" priority="1" stopIfTrue="1" operator="equal">
      <formula>IF(G$45="","",G44)</formula>
    </cfRule>
    <cfRule type="cellIs" dxfId="24" priority="2" stopIfTrue="1" operator="lessThan">
      <formula>IF(G44&lt;&gt;"",G44,0)</formula>
    </cfRule>
    <cfRule type="cellIs" dxfId="23" priority="3" stopIfTrue="1" operator="greaterThan">
      <formula>IF(G44&lt;&gt;"",G44,101)</formula>
    </cfRule>
  </conditionalFormatting>
  <dataValidations count="1">
    <dataValidation operator="lessThanOrEqual" allowBlank="1" showInputMessage="1" showErrorMessage="1" sqref="AN5:AU39 CM5:CS39 CV5:DI39 AX5:BG39 X5:AC39 AF5:AK39 M5:U39 BJ5:BP39 G5:G39 BT5:BV39 CC5:CJ39 BY5:BZ39 DL5:DM39 J5:K39 DP5:DP39"/>
  </dataValidations>
  <printOptions headings="1"/>
  <pageMargins left="0.31496062992125984" right="0.27559055118110237" top="0.35433070866141736" bottom="0.43307086614173229" header="0.23622047244094491" footer="0.27559055118110237"/>
  <pageSetup paperSize="9" scale="57" fitToWidth="12" pageOrder="overThenDown" orientation="landscape" horizontalDpi="300" verticalDpi="300" r:id="rId1"/>
  <headerFooter alignWithMargins="0">
    <oddFooter>&amp;LEENC 2015 &amp;A&amp;C3e secondaire&amp;RPage &amp;P / &amp;N</oddFooter>
  </headerFooter>
  <colBreaks count="6" manualBreakCount="6">
    <brk id="14" max="60" man="1"/>
    <brk id="31" max="60" man="1"/>
    <brk id="49" max="60" man="1"/>
    <brk id="70" max="60" man="1"/>
    <brk id="90" max="60" man="1"/>
    <brk id="115" max="6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opLeftCell="A46" zoomScale="70" zoomScaleNormal="70" workbookViewId="0">
      <selection activeCell="A2" sqref="A2"/>
    </sheetView>
  </sheetViews>
  <sheetFormatPr baseColWidth="10" defaultRowHeight="13.2" x14ac:dyDescent="0.25"/>
  <cols>
    <col min="4" max="4" width="16.33203125" customWidth="1"/>
  </cols>
  <sheetData>
    <row r="1" spans="1:22" ht="14.4" thickBot="1" x14ac:dyDescent="0.3">
      <c r="A1" s="672" t="s">
        <v>127</v>
      </c>
      <c r="B1" s="673"/>
      <c r="C1" s="673"/>
      <c r="D1" s="673"/>
      <c r="E1" s="673"/>
      <c r="F1" s="673"/>
      <c r="G1" s="673"/>
      <c r="H1" s="673"/>
      <c r="I1" s="673"/>
      <c r="J1" s="673"/>
      <c r="K1" s="674"/>
      <c r="L1" s="750" t="s">
        <v>127</v>
      </c>
      <c r="M1" s="750"/>
      <c r="N1" s="750"/>
      <c r="O1" s="750"/>
      <c r="P1" s="750"/>
      <c r="Q1" s="750"/>
      <c r="R1" s="750"/>
      <c r="S1" s="750"/>
      <c r="T1" s="750"/>
      <c r="U1" s="750"/>
      <c r="V1" s="751"/>
    </row>
    <row r="2" spans="1:22" ht="13.8" thickTop="1" x14ac:dyDescent="0.25">
      <c r="A2" s="431"/>
      <c r="B2" s="405"/>
      <c r="C2" s="405"/>
      <c r="D2" s="405"/>
      <c r="E2" s="675" t="s">
        <v>128</v>
      </c>
      <c r="F2" s="675"/>
      <c r="G2" s="676" t="s">
        <v>129</v>
      </c>
      <c r="H2" s="676"/>
      <c r="I2" s="676" t="s">
        <v>130</v>
      </c>
      <c r="J2" s="676"/>
      <c r="K2" s="432" t="s">
        <v>131</v>
      </c>
      <c r="L2" s="405"/>
      <c r="M2" s="405"/>
      <c r="N2" s="405"/>
      <c r="O2" s="405"/>
      <c r="P2" s="675" t="s">
        <v>128</v>
      </c>
      <c r="Q2" s="675"/>
      <c r="R2" s="676" t="s">
        <v>129</v>
      </c>
      <c r="S2" s="676"/>
      <c r="T2" s="676" t="s">
        <v>130</v>
      </c>
      <c r="U2" s="676"/>
      <c r="V2" s="432" t="s">
        <v>131</v>
      </c>
    </row>
    <row r="3" spans="1:22" ht="13.8" thickBot="1" x14ac:dyDescent="0.3">
      <c r="A3" s="433"/>
      <c r="B3" s="434"/>
      <c r="C3" s="434"/>
      <c r="D3" s="434"/>
      <c r="E3" s="435"/>
      <c r="F3" s="435"/>
      <c r="G3" s="435"/>
      <c r="H3" s="436"/>
      <c r="I3" s="436"/>
      <c r="J3" s="437"/>
      <c r="K3" s="438"/>
      <c r="L3" s="434"/>
      <c r="M3" s="434"/>
      <c r="N3" s="434"/>
      <c r="O3" s="434"/>
      <c r="P3" s="435"/>
      <c r="Q3" s="435"/>
      <c r="R3" s="435"/>
      <c r="S3" s="436"/>
      <c r="T3" s="436"/>
      <c r="U3" s="437"/>
      <c r="V3" s="438"/>
    </row>
    <row r="4" spans="1:22" ht="14.4" thickBot="1" x14ac:dyDescent="0.3">
      <c r="A4" s="677" t="s">
        <v>151</v>
      </c>
      <c r="B4" s="678"/>
      <c r="C4" s="678"/>
      <c r="D4" s="678"/>
      <c r="E4" s="679">
        <v>0.56000000000000005</v>
      </c>
      <c r="F4" s="679"/>
      <c r="G4" s="679">
        <v>0.56999999999999995</v>
      </c>
      <c r="H4" s="679"/>
      <c r="I4" s="680">
        <v>0.51</v>
      </c>
      <c r="J4" s="680"/>
      <c r="K4" s="492" t="str">
        <f>IF(Compétences!J43="","",Compétences!J43)</f>
        <v/>
      </c>
      <c r="L4" s="752" t="s">
        <v>162</v>
      </c>
      <c r="M4" s="752"/>
      <c r="N4" s="752"/>
      <c r="O4" s="752"/>
      <c r="P4" s="753">
        <v>0.43</v>
      </c>
      <c r="Q4" s="753"/>
      <c r="R4" s="753">
        <v>0.44</v>
      </c>
      <c r="S4" s="753"/>
      <c r="T4" s="755">
        <v>0.38</v>
      </c>
      <c r="U4" s="755"/>
      <c r="V4" s="492" t="str">
        <f>IF(Compétences!M43="","",Compétences!M43)</f>
        <v/>
      </c>
    </row>
    <row r="5" spans="1:22" ht="13.8" x14ac:dyDescent="0.25">
      <c r="A5" s="685" t="s">
        <v>132</v>
      </c>
      <c r="B5" s="686"/>
      <c r="C5" s="686"/>
      <c r="D5" s="686"/>
      <c r="E5" s="686"/>
      <c r="F5" s="686"/>
      <c r="G5" s="686"/>
      <c r="H5" s="686"/>
      <c r="I5" s="686"/>
      <c r="J5" s="686"/>
      <c r="K5" s="687"/>
      <c r="L5" s="756" t="s">
        <v>132</v>
      </c>
      <c r="M5" s="756"/>
      <c r="N5" s="756"/>
      <c r="O5" s="756"/>
      <c r="P5" s="756"/>
      <c r="Q5" s="756"/>
      <c r="R5" s="756"/>
      <c r="S5" s="756"/>
      <c r="T5" s="756"/>
      <c r="U5" s="756"/>
      <c r="V5" s="757"/>
    </row>
    <row r="6" spans="1:22" x14ac:dyDescent="0.25">
      <c r="A6" s="688" t="s">
        <v>153</v>
      </c>
      <c r="B6" s="689"/>
      <c r="C6" s="689"/>
      <c r="D6" s="689"/>
      <c r="E6" s="690">
        <v>0.78</v>
      </c>
      <c r="F6" s="690"/>
      <c r="G6" s="690">
        <v>0.78</v>
      </c>
      <c r="H6" s="690"/>
      <c r="I6" s="690">
        <v>0.77</v>
      </c>
      <c r="J6" s="690"/>
      <c r="K6" s="492" t="str">
        <f>IF(Compétences!W42="","",Compétences!W42/7)</f>
        <v/>
      </c>
      <c r="L6" s="689" t="s">
        <v>74</v>
      </c>
      <c r="M6" s="689"/>
      <c r="N6" s="689"/>
      <c r="O6" s="689"/>
      <c r="P6" s="690">
        <v>0.42</v>
      </c>
      <c r="Q6" s="690"/>
      <c r="R6" s="690">
        <v>0.42</v>
      </c>
      <c r="S6" s="690"/>
      <c r="T6" s="690">
        <v>0.41</v>
      </c>
      <c r="U6" s="690"/>
      <c r="V6" s="492" t="str">
        <f>IF(Compétences!BX42="","",Compétences!BX42/3)</f>
        <v/>
      </c>
    </row>
    <row r="7" spans="1:22" x14ac:dyDescent="0.25">
      <c r="A7" s="691" t="s">
        <v>152</v>
      </c>
      <c r="B7" s="692"/>
      <c r="C7" s="692"/>
      <c r="D7" s="692"/>
      <c r="E7" s="693">
        <v>0.57999999999999996</v>
      </c>
      <c r="F7" s="693"/>
      <c r="G7" s="694">
        <v>0.59</v>
      </c>
      <c r="H7" s="694"/>
      <c r="I7" s="693">
        <v>0.54</v>
      </c>
      <c r="J7" s="693"/>
      <c r="K7" s="492" t="str">
        <f>IF(Compétences!AE42="","",Compétences!AE42/6)</f>
        <v/>
      </c>
      <c r="L7" s="692" t="s">
        <v>75</v>
      </c>
      <c r="M7" s="692"/>
      <c r="N7" s="692"/>
      <c r="O7" s="692"/>
      <c r="P7" s="693">
        <v>0.46</v>
      </c>
      <c r="Q7" s="693"/>
      <c r="R7" s="694">
        <v>0.47</v>
      </c>
      <c r="S7" s="694"/>
      <c r="T7" s="693">
        <v>0.44</v>
      </c>
      <c r="U7" s="693"/>
      <c r="V7" s="492" t="str">
        <f>IF(Compétences!CB42="","",Compétences!CB42/2)</f>
        <v/>
      </c>
    </row>
    <row r="8" spans="1:22" ht="13.5" customHeight="1" x14ac:dyDescent="0.25">
      <c r="A8" s="733" t="s">
        <v>68</v>
      </c>
      <c r="B8" s="734"/>
      <c r="C8" s="734"/>
      <c r="D8" s="734"/>
      <c r="E8" s="721">
        <v>0.52</v>
      </c>
      <c r="F8" s="721"/>
      <c r="G8" s="731">
        <v>0.53</v>
      </c>
      <c r="H8" s="731"/>
      <c r="I8" s="721">
        <v>0.46</v>
      </c>
      <c r="J8" s="721"/>
      <c r="K8" s="492" t="str">
        <f>IF(Compétences!AM42="","",Compétences!AM42/6)</f>
        <v/>
      </c>
      <c r="L8" s="734" t="s">
        <v>86</v>
      </c>
      <c r="M8" s="734"/>
      <c r="N8" s="734"/>
      <c r="O8" s="734"/>
      <c r="P8" s="721">
        <v>0.33</v>
      </c>
      <c r="Q8" s="721"/>
      <c r="R8" s="731">
        <v>0.42</v>
      </c>
      <c r="S8" s="731"/>
      <c r="T8" s="721">
        <v>0.25</v>
      </c>
      <c r="U8" s="721"/>
      <c r="V8" s="492" t="str">
        <f>IF(Compétences!CL42="","",Compétences!CL42/8)</f>
        <v/>
      </c>
    </row>
    <row r="9" spans="1:22" ht="28.5" customHeight="1" x14ac:dyDescent="0.25">
      <c r="A9" s="735" t="s">
        <v>154</v>
      </c>
      <c r="B9" s="736"/>
      <c r="C9" s="736"/>
      <c r="D9" s="736"/>
      <c r="E9" s="722">
        <v>0.49</v>
      </c>
      <c r="F9" s="722"/>
      <c r="G9" s="732">
        <v>0.51</v>
      </c>
      <c r="H9" s="732"/>
      <c r="I9" s="722">
        <v>0.45</v>
      </c>
      <c r="J9" s="722"/>
      <c r="K9" s="492" t="str">
        <f>IF(Compétences!AW42="","",Compétences!AW42/8)</f>
        <v/>
      </c>
      <c r="L9" s="736" t="s">
        <v>76</v>
      </c>
      <c r="M9" s="736"/>
      <c r="N9" s="736"/>
      <c r="O9" s="736"/>
      <c r="P9" s="722">
        <v>0.71</v>
      </c>
      <c r="Q9" s="722"/>
      <c r="R9" s="732">
        <v>0.73</v>
      </c>
      <c r="S9" s="732"/>
      <c r="T9" s="722">
        <v>0.66</v>
      </c>
      <c r="U9" s="722"/>
      <c r="V9" s="492" t="str">
        <f>IF(Compétences!CU42="","",Compétences!CU42/7)</f>
        <v/>
      </c>
    </row>
    <row r="10" spans="1:22" ht="27" customHeight="1" x14ac:dyDescent="0.25">
      <c r="A10" s="737" t="s">
        <v>155</v>
      </c>
      <c r="B10" s="738"/>
      <c r="C10" s="738"/>
      <c r="D10" s="738"/>
      <c r="E10" s="722">
        <v>0.55000000000000004</v>
      </c>
      <c r="F10" s="722"/>
      <c r="G10" s="732">
        <v>0.56999999999999995</v>
      </c>
      <c r="H10" s="732"/>
      <c r="I10" s="722">
        <v>0.49</v>
      </c>
      <c r="J10" s="722"/>
      <c r="K10" s="492" t="str">
        <f>IF(Compétences!BI42="","",Compétences!BI42/10)</f>
        <v/>
      </c>
      <c r="L10" s="738" t="s">
        <v>77</v>
      </c>
      <c r="M10" s="738"/>
      <c r="N10" s="738"/>
      <c r="O10" s="738"/>
      <c r="P10" s="722">
        <v>0.38</v>
      </c>
      <c r="Q10" s="722"/>
      <c r="R10" s="732">
        <v>0.39</v>
      </c>
      <c r="S10" s="732"/>
      <c r="T10" s="722">
        <v>0.34</v>
      </c>
      <c r="U10" s="722"/>
      <c r="V10" s="492" t="str">
        <f>IF(Compétences!DK42="","",Compétences!DK42/14)</f>
        <v/>
      </c>
    </row>
    <row r="11" spans="1:22" ht="27.75" customHeight="1" x14ac:dyDescent="0.25">
      <c r="A11" s="729" t="s">
        <v>156</v>
      </c>
      <c r="B11" s="730"/>
      <c r="C11" s="730"/>
      <c r="D11" s="730"/>
      <c r="E11" s="722">
        <v>0.46</v>
      </c>
      <c r="F11" s="722"/>
      <c r="G11" s="732">
        <v>0.48</v>
      </c>
      <c r="H11" s="732"/>
      <c r="I11" s="722">
        <v>0.39</v>
      </c>
      <c r="J11" s="722"/>
      <c r="K11" s="492" t="str">
        <f>IF(Compétences!BR42="","",Compétences!BR42/7)</f>
        <v/>
      </c>
      <c r="L11" s="730" t="s">
        <v>163</v>
      </c>
      <c r="M11" s="730"/>
      <c r="N11" s="730"/>
      <c r="O11" s="730"/>
      <c r="P11" s="722">
        <v>0.21</v>
      </c>
      <c r="Q11" s="722"/>
      <c r="R11" s="732">
        <v>0.21</v>
      </c>
      <c r="S11" s="732"/>
      <c r="T11" s="722">
        <v>0.22</v>
      </c>
      <c r="U11" s="722"/>
      <c r="V11" s="492" t="str">
        <f>IF(Compétences!DO42="","",Compétences!DO42/2)</f>
        <v/>
      </c>
    </row>
    <row r="12" spans="1:22" ht="16.5" customHeight="1" thickBot="1" x14ac:dyDescent="0.3">
      <c r="A12" s="439"/>
      <c r="B12" s="440"/>
      <c r="C12" s="440"/>
      <c r="D12" s="440"/>
      <c r="E12" s="474"/>
      <c r="F12" s="474"/>
      <c r="G12" s="475"/>
      <c r="H12" s="475"/>
      <c r="I12" s="474"/>
      <c r="J12" s="474"/>
      <c r="K12" s="501"/>
      <c r="L12" s="779" t="s">
        <v>164</v>
      </c>
      <c r="M12" s="779"/>
      <c r="N12" s="779"/>
      <c r="O12" s="779"/>
      <c r="P12" s="780">
        <v>0.4</v>
      </c>
      <c r="Q12" s="780"/>
      <c r="R12" s="781">
        <v>0.41</v>
      </c>
      <c r="S12" s="781"/>
      <c r="T12" s="780">
        <v>0.34</v>
      </c>
      <c r="U12" s="780"/>
      <c r="V12" s="492" t="str">
        <f>IF(Compétences!DR42="","",Compétences!DR42/1)</f>
        <v/>
      </c>
    </row>
    <row r="13" spans="1:22" ht="15.6" thickBot="1" x14ac:dyDescent="0.3">
      <c r="A13" s="703" t="s">
        <v>166</v>
      </c>
      <c r="B13" s="704"/>
      <c r="C13" s="704"/>
      <c r="D13" s="704"/>
      <c r="E13" s="704"/>
      <c r="F13" s="704"/>
      <c r="G13" s="704"/>
      <c r="H13" s="704"/>
      <c r="I13" s="704"/>
      <c r="J13" s="704"/>
      <c r="K13" s="705"/>
      <c r="L13" s="758" t="s">
        <v>168</v>
      </c>
      <c r="M13" s="758"/>
      <c r="N13" s="758"/>
      <c r="O13" s="758"/>
      <c r="P13" s="758"/>
      <c r="Q13" s="758"/>
      <c r="R13" s="758"/>
      <c r="S13" s="758"/>
      <c r="T13" s="758"/>
      <c r="U13" s="758"/>
      <c r="V13" s="759"/>
    </row>
    <row r="14" spans="1:22" x14ac:dyDescent="0.25">
      <c r="A14" s="451" t="s">
        <v>133</v>
      </c>
      <c r="B14" s="405"/>
      <c r="C14" s="452"/>
      <c r="D14" s="405" t="s">
        <v>134</v>
      </c>
      <c r="E14" s="405"/>
      <c r="F14" s="453"/>
      <c r="G14" s="453"/>
      <c r="H14" s="453"/>
      <c r="I14" s="453"/>
      <c r="J14" s="453"/>
      <c r="K14" s="454"/>
      <c r="L14" s="406" t="s">
        <v>133</v>
      </c>
      <c r="M14" s="405"/>
      <c r="N14" s="452"/>
      <c r="O14" s="405" t="s">
        <v>134</v>
      </c>
      <c r="P14" s="405"/>
      <c r="Q14" s="453"/>
      <c r="R14" s="453"/>
      <c r="S14" s="453"/>
      <c r="T14" s="453"/>
      <c r="U14" s="453"/>
      <c r="V14" s="454"/>
    </row>
    <row r="15" spans="1:22" x14ac:dyDescent="0.25">
      <c r="A15" s="451" t="s">
        <v>48</v>
      </c>
      <c r="B15" s="455">
        <v>0</v>
      </c>
      <c r="C15" s="455"/>
      <c r="D15" s="405" t="s">
        <v>135</v>
      </c>
      <c r="E15" s="429"/>
      <c r="F15" s="455">
        <v>0</v>
      </c>
      <c r="G15" s="405"/>
      <c r="H15" s="405"/>
      <c r="I15" s="405"/>
      <c r="J15" s="405"/>
      <c r="K15" s="456"/>
      <c r="L15" s="406" t="s">
        <v>48</v>
      </c>
      <c r="M15" s="455"/>
      <c r="N15" s="455"/>
      <c r="O15" s="405" t="s">
        <v>135</v>
      </c>
      <c r="P15" s="429"/>
      <c r="Q15" s="455">
        <v>0.01</v>
      </c>
      <c r="R15" s="405"/>
      <c r="S15" s="405"/>
      <c r="T15" s="405"/>
      <c r="U15" s="405"/>
      <c r="V15" s="456"/>
    </row>
    <row r="16" spans="1:22" x14ac:dyDescent="0.25">
      <c r="A16" s="451" t="s">
        <v>49</v>
      </c>
      <c r="B16" s="455">
        <v>0</v>
      </c>
      <c r="C16" s="455"/>
      <c r="D16" s="405" t="s">
        <v>136</v>
      </c>
      <c r="E16" s="429"/>
      <c r="F16" s="455">
        <v>0</v>
      </c>
      <c r="G16" s="405"/>
      <c r="H16" s="405"/>
      <c r="I16" s="405"/>
      <c r="J16" s="405"/>
      <c r="K16" s="456"/>
      <c r="L16" s="406" t="s">
        <v>49</v>
      </c>
      <c r="M16" s="455"/>
      <c r="N16" s="455"/>
      <c r="O16" s="405" t="s">
        <v>136</v>
      </c>
      <c r="P16" s="429"/>
      <c r="Q16" s="455">
        <v>0.01</v>
      </c>
      <c r="R16" s="405"/>
      <c r="S16" s="405"/>
      <c r="T16" s="405"/>
      <c r="U16" s="405"/>
      <c r="V16" s="456"/>
    </row>
    <row r="17" spans="1:22" x14ac:dyDescent="0.25">
      <c r="A17" s="451" t="s">
        <v>50</v>
      </c>
      <c r="B17" s="455">
        <v>0.02</v>
      </c>
      <c r="C17" s="455"/>
      <c r="D17" s="405" t="s">
        <v>137</v>
      </c>
      <c r="E17" s="429"/>
      <c r="F17" s="455">
        <v>0</v>
      </c>
      <c r="G17" s="405"/>
      <c r="H17" s="405"/>
      <c r="I17" s="405"/>
      <c r="J17" s="405"/>
      <c r="K17" s="456"/>
      <c r="L17" s="406" t="s">
        <v>50</v>
      </c>
      <c r="M17" s="455"/>
      <c r="N17" s="455"/>
      <c r="O17" s="405" t="s">
        <v>137</v>
      </c>
      <c r="P17" s="429"/>
      <c r="Q17" s="455">
        <v>0.06</v>
      </c>
      <c r="R17" s="405"/>
      <c r="S17" s="405"/>
      <c r="T17" s="405"/>
      <c r="U17" s="405"/>
      <c r="V17" s="456"/>
    </row>
    <row r="18" spans="1:22" x14ac:dyDescent="0.25">
      <c r="A18" s="451" t="s">
        <v>51</v>
      </c>
      <c r="B18" s="455">
        <v>0.24</v>
      </c>
      <c r="C18" s="455"/>
      <c r="D18" s="405" t="s">
        <v>138</v>
      </c>
      <c r="E18" s="429"/>
      <c r="F18" s="455">
        <v>0.03</v>
      </c>
      <c r="G18" s="405"/>
      <c r="H18" s="405"/>
      <c r="I18" s="405"/>
      <c r="J18" s="405"/>
      <c r="K18" s="456"/>
      <c r="L18" s="406" t="s">
        <v>51</v>
      </c>
      <c r="M18" s="455"/>
      <c r="N18" s="455"/>
      <c r="O18" s="405" t="s">
        <v>138</v>
      </c>
      <c r="P18" s="429"/>
      <c r="Q18" s="455">
        <v>0.2</v>
      </c>
      <c r="R18" s="405"/>
      <c r="S18" s="405"/>
      <c r="T18" s="405"/>
      <c r="U18" s="405"/>
      <c r="V18" s="456"/>
    </row>
    <row r="19" spans="1:22" x14ac:dyDescent="0.25">
      <c r="A19" s="451" t="s">
        <v>52</v>
      </c>
      <c r="B19" s="455">
        <v>0.27</v>
      </c>
      <c r="C19" s="455"/>
      <c r="D19" s="405" t="s">
        <v>139</v>
      </c>
      <c r="E19" s="429"/>
      <c r="F19" s="455">
        <v>0.13</v>
      </c>
      <c r="G19" s="405"/>
      <c r="H19" s="405"/>
      <c r="I19" s="405"/>
      <c r="J19" s="405"/>
      <c r="K19" s="456"/>
      <c r="L19" s="406" t="s">
        <v>52</v>
      </c>
      <c r="M19" s="455"/>
      <c r="N19" s="455"/>
      <c r="O19" s="405" t="s">
        <v>139</v>
      </c>
      <c r="P19" s="429"/>
      <c r="Q19" s="455">
        <v>0.4</v>
      </c>
      <c r="R19" s="405"/>
      <c r="S19" s="405"/>
      <c r="T19" s="405"/>
      <c r="U19" s="405"/>
      <c r="V19" s="456"/>
    </row>
    <row r="20" spans="1:22" x14ac:dyDescent="0.25">
      <c r="A20" s="451" t="s">
        <v>53</v>
      </c>
      <c r="B20" s="455">
        <v>0.22</v>
      </c>
      <c r="C20" s="455"/>
      <c r="D20" s="405" t="s">
        <v>140</v>
      </c>
      <c r="E20" s="429"/>
      <c r="F20" s="455">
        <v>0.51</v>
      </c>
      <c r="G20" s="405"/>
      <c r="H20" s="405"/>
      <c r="I20" s="405"/>
      <c r="J20" s="405"/>
      <c r="K20" s="456"/>
      <c r="L20" s="406" t="s">
        <v>53</v>
      </c>
      <c r="M20" s="455"/>
      <c r="N20" s="455"/>
      <c r="O20" s="405" t="s">
        <v>140</v>
      </c>
      <c r="P20" s="429"/>
      <c r="Q20" s="455">
        <v>0.3</v>
      </c>
      <c r="R20" s="405"/>
      <c r="S20" s="405"/>
      <c r="T20" s="405"/>
      <c r="U20" s="405"/>
      <c r="V20" s="456"/>
    </row>
    <row r="21" spans="1:22" x14ac:dyDescent="0.25">
      <c r="A21" s="451" t="s">
        <v>54</v>
      </c>
      <c r="B21" s="455">
        <v>0.22</v>
      </c>
      <c r="C21" s="455"/>
      <c r="D21" s="405" t="s">
        <v>141</v>
      </c>
      <c r="E21" s="429"/>
      <c r="F21" s="455">
        <v>0.27</v>
      </c>
      <c r="G21" s="405"/>
      <c r="H21" s="405"/>
      <c r="I21" s="405"/>
      <c r="J21" s="405"/>
      <c r="K21" s="456"/>
      <c r="L21" s="406" t="s">
        <v>54</v>
      </c>
      <c r="M21" s="455"/>
      <c r="N21" s="455"/>
      <c r="O21" s="405" t="s">
        <v>141</v>
      </c>
      <c r="P21" s="429"/>
      <c r="Q21" s="455">
        <v>0.01</v>
      </c>
      <c r="R21" s="405"/>
      <c r="S21" s="405"/>
      <c r="T21" s="405"/>
      <c r="U21" s="405"/>
      <c r="V21" s="456"/>
    </row>
    <row r="22" spans="1:22" x14ac:dyDescent="0.25">
      <c r="A22" s="451" t="s">
        <v>55</v>
      </c>
      <c r="B22" s="455">
        <v>0.03</v>
      </c>
      <c r="C22" s="455"/>
      <c r="D22" s="405" t="s">
        <v>142</v>
      </c>
      <c r="E22" s="429"/>
      <c r="F22" s="455">
        <v>0.06</v>
      </c>
      <c r="G22" s="405"/>
      <c r="H22" s="405"/>
      <c r="I22" s="405"/>
      <c r="J22" s="405"/>
      <c r="K22" s="456"/>
      <c r="L22" s="406" t="s">
        <v>55</v>
      </c>
      <c r="M22" s="455"/>
      <c r="N22" s="455"/>
      <c r="O22" s="405" t="s">
        <v>142</v>
      </c>
      <c r="P22" s="429"/>
      <c r="Q22" s="455">
        <v>0.01</v>
      </c>
      <c r="R22" s="405"/>
      <c r="S22" s="405"/>
      <c r="T22" s="405"/>
      <c r="U22" s="405"/>
      <c r="V22" s="456"/>
    </row>
    <row r="23" spans="1:22" x14ac:dyDescent="0.25">
      <c r="A23" s="451" t="s">
        <v>56</v>
      </c>
      <c r="B23" s="455">
        <v>0</v>
      </c>
      <c r="C23" s="455"/>
      <c r="D23" s="405" t="s">
        <v>143</v>
      </c>
      <c r="E23" s="429"/>
      <c r="F23" s="455">
        <v>0</v>
      </c>
      <c r="G23" s="405"/>
      <c r="H23" s="405"/>
      <c r="I23" s="405"/>
      <c r="J23" s="405"/>
      <c r="K23" s="456"/>
      <c r="L23" s="406" t="s">
        <v>56</v>
      </c>
      <c r="M23" s="455"/>
      <c r="N23" s="455"/>
      <c r="O23" s="405" t="s">
        <v>143</v>
      </c>
      <c r="P23" s="429"/>
      <c r="Q23" s="455">
        <v>0</v>
      </c>
      <c r="R23" s="405"/>
      <c r="S23" s="405"/>
      <c r="T23" s="405"/>
      <c r="U23" s="405"/>
      <c r="V23" s="456"/>
    </row>
    <row r="24" spans="1:22" x14ac:dyDescent="0.25">
      <c r="A24" s="451" t="s">
        <v>57</v>
      </c>
      <c r="B24" s="455">
        <v>0</v>
      </c>
      <c r="C24" s="455"/>
      <c r="D24" s="405" t="s">
        <v>144</v>
      </c>
      <c r="E24" s="429"/>
      <c r="F24" s="455">
        <v>0</v>
      </c>
      <c r="G24" s="405"/>
      <c r="H24" s="405"/>
      <c r="I24" s="405"/>
      <c r="J24" s="405"/>
      <c r="K24" s="456"/>
      <c r="L24" s="406" t="s">
        <v>57</v>
      </c>
      <c r="M24" s="455"/>
      <c r="N24" s="455"/>
      <c r="O24" s="405" t="s">
        <v>144</v>
      </c>
      <c r="P24" s="429"/>
      <c r="Q24" s="455">
        <v>0</v>
      </c>
      <c r="R24" s="405"/>
      <c r="S24" s="405"/>
      <c r="T24" s="405"/>
      <c r="U24" s="405"/>
      <c r="V24" s="456"/>
    </row>
    <row r="25" spans="1:22" x14ac:dyDescent="0.25">
      <c r="A25" s="431"/>
      <c r="B25" s="405"/>
      <c r="C25" s="405"/>
      <c r="D25" s="405"/>
      <c r="E25" s="405"/>
      <c r="F25" s="405"/>
      <c r="G25" s="405"/>
      <c r="H25" s="405"/>
      <c r="I25" s="405"/>
      <c r="J25" s="405"/>
      <c r="K25" s="456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56"/>
    </row>
    <row r="26" spans="1:22" x14ac:dyDescent="0.25">
      <c r="A26" s="431"/>
      <c r="B26" s="405"/>
      <c r="C26" s="405"/>
      <c r="D26" s="405"/>
      <c r="E26" s="405"/>
      <c r="F26" s="405"/>
      <c r="G26" s="405"/>
      <c r="H26" s="405"/>
      <c r="I26" s="405"/>
      <c r="J26" s="405"/>
      <c r="K26" s="456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56"/>
    </row>
    <row r="27" spans="1:22" x14ac:dyDescent="0.25">
      <c r="A27" s="431"/>
      <c r="B27" s="405"/>
      <c r="C27" s="405"/>
      <c r="D27" s="405"/>
      <c r="E27" s="405"/>
      <c r="F27" s="405"/>
      <c r="G27" s="405"/>
      <c r="H27" s="405"/>
      <c r="I27" s="405"/>
      <c r="J27" s="405"/>
      <c r="K27" s="456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56"/>
    </row>
    <row r="28" spans="1:22" ht="30" x14ac:dyDescent="0.25">
      <c r="A28" s="457"/>
      <c r="B28" s="458" t="str">
        <f>IF(K4="","",IF(K4&lt;0.1,"↑",""))</f>
        <v/>
      </c>
      <c r="C28" s="458" t="str">
        <f>IF(K4="","",IF(AND(K4&gt;=0.1,K4&lt;0.2),"↑",""))</f>
        <v/>
      </c>
      <c r="D28" s="458" t="str">
        <f>IF(K4="","",IF(AND(K4&gt;=0.2,K4&lt;0.3),"↑",""))</f>
        <v/>
      </c>
      <c r="E28" s="458" t="str">
        <f>IF(K4="","",IF(AND(K4&gt;=0.3,K4&lt;0.4),"↑",""))</f>
        <v/>
      </c>
      <c r="F28" s="458" t="str">
        <f>IF(K4="","",IF(AND(K4&gt;=0.4,K4&lt;0.5),"↑",""))</f>
        <v/>
      </c>
      <c r="G28" s="458" t="str">
        <f>IF(K4="","",IF(AND(K4&gt;=0.5,K4&lt;0.6),"↑",""))</f>
        <v/>
      </c>
      <c r="H28" s="458" t="str">
        <f>IF(K4="","",IF(AND(K4&gt;=0.6,K4&lt;0.7),"↑",""))</f>
        <v/>
      </c>
      <c r="I28" s="458" t="s">
        <v>170</v>
      </c>
      <c r="J28" s="458" t="str">
        <f>IF(K4="","",IF(AND(K4&gt;=0.8,K4&lt;0.9),"↑",""))</f>
        <v/>
      </c>
      <c r="K28" s="459" t="str">
        <f>IF(K4="","",IF(AND(K4&gt;=0.9,K4&lt;=1),"↑",""))</f>
        <v/>
      </c>
      <c r="L28" s="494"/>
      <c r="M28" s="458" t="str">
        <f>IF(V4="","",IF(V4&lt;0.1,"↑",""))</f>
        <v/>
      </c>
      <c r="N28" s="458" t="str">
        <f>IF(V4="","",IF(AND(V4&gt;=0.1,V4&lt;0.2),"↑",""))</f>
        <v/>
      </c>
      <c r="O28" s="458" t="str">
        <f>IF(V4="","",IF(AND(V4&gt;=0.2,V4&lt;0.3),"↑",""))</f>
        <v/>
      </c>
      <c r="P28" s="458" t="str">
        <f>IF(V4="","",IF(AND(V4&gt;=0.3,V4&lt;0.4),"↑",""))</f>
        <v/>
      </c>
      <c r="Q28" s="458" t="str">
        <f>IF(V4="","",IF(AND(V4&gt;=0.4,V4&lt;0.5),"↑",""))</f>
        <v/>
      </c>
      <c r="R28" s="458" t="str">
        <f>IF(V4="","",IF(AND(V4&gt;=0.5,V4&lt;0.6),"↑",""))</f>
        <v/>
      </c>
      <c r="S28" s="458" t="str">
        <f>IF(V4="","",IF(AND(V4&gt;=0.6,V4&lt;0.7),"↑",""))</f>
        <v/>
      </c>
      <c r="T28" s="458" t="s">
        <v>170</v>
      </c>
      <c r="U28" s="458" t="str">
        <f>IF(V4="","",IF(AND(V4&gt;=0.8,V4&lt;0.9),"↑",""))</f>
        <v/>
      </c>
      <c r="V28" s="459" t="str">
        <f>IF(V4="","",IF(AND(V4&gt;=0.9,V4&lt;=1),"↑",""))</f>
        <v/>
      </c>
    </row>
    <row r="29" spans="1:22" ht="30" x14ac:dyDescent="0.25">
      <c r="A29" s="457"/>
      <c r="B29" s="476" t="str">
        <f>IF($K4="","",IF(AND($K4&gt;=0,$K4&lt;0.1)," ↑",""))</f>
        <v/>
      </c>
      <c r="C29" s="476" t="str">
        <f>IF($K4="","",IF(AND($K4&gt;=0.1,$K4&lt;0.2)," ↑",""))</f>
        <v/>
      </c>
      <c r="D29" s="476" t="str">
        <f>IF($K4="","",IF(AND($K4&gt;=0.2,$K4&lt;0.3)," ↑",""))</f>
        <v/>
      </c>
      <c r="E29" s="476" t="str">
        <f>IF($K4="","",IF(AND($K4&gt;=0.3,$K4&lt;0.4)," ↑",""))</f>
        <v/>
      </c>
      <c r="F29" s="476" t="str">
        <f>IF($K4="","",IF(AND($K4&gt;=0.4,$K4&lt;0.5)," ↑",""))</f>
        <v/>
      </c>
      <c r="G29" s="476" t="str">
        <f>IF($K4="","",IF(AND($K4&gt;=0.5,$K4&lt;0.6)," ↑",""))</f>
        <v/>
      </c>
      <c r="H29" s="476" t="str">
        <f>IF($K4="","",IF(AND($K4&gt;=0.6,$K4&lt;0.7)," ↑",""))</f>
        <v/>
      </c>
      <c r="I29" s="476" t="str">
        <f>IF($K4="","",IF(AND($K4&gt;=0.7,$K4&lt;0.8)," ↑",""))</f>
        <v/>
      </c>
      <c r="J29" s="476" t="str">
        <f>IF($K4="","",IF(AND($K4&gt;=0.8,$K4&lt;0.9)," ↑",""))</f>
        <v/>
      </c>
      <c r="K29" s="477" t="str">
        <f>IF($K4="","",IF(AND($K4&gt;=0.9,$K4&lt;=1)," ↑",""))</f>
        <v/>
      </c>
      <c r="L29" s="494"/>
      <c r="M29" s="476" t="str">
        <f>IF($V4="","",IF(AND($V4&gt;=0,$V4&lt;0.1),"  ↑",""))</f>
        <v/>
      </c>
      <c r="N29" s="476" t="str">
        <f>IF($V4="","",IF(AND($V4&gt;=0.1,$V4&lt;0.2),"  ↑",""))</f>
        <v/>
      </c>
      <c r="O29" s="476" t="str">
        <f>IF($V4="","",IF(AND($V4&gt;=0.2,$V4&lt;0.3),"  ↑",""))</f>
        <v/>
      </c>
      <c r="P29" s="476" t="str">
        <f>IF($V4="","",IF(AND($V4&gt;=0.3,$V4&lt;0.4),"  ↑",""))</f>
        <v/>
      </c>
      <c r="Q29" s="476" t="str">
        <f>IF($V4="","",IF(AND($V4&gt;=0.4,$V4&lt;0.5),"  ↑",""))</f>
        <v/>
      </c>
      <c r="R29" s="476" t="str">
        <f>IF($V4="","",IF(AND($V4&gt;=0.5,$V4&lt;0.6),"  ↑",""))</f>
        <v/>
      </c>
      <c r="S29" s="476" t="str">
        <f>IF($V4="","",IF(AND($V4&gt;=0.6,$V4&lt;0.7),"  ↑",""))</f>
        <v/>
      </c>
      <c r="T29" s="476" t="str">
        <f>IF($V4="","",IF(AND($V4&gt;=0.7,$V4&lt;0.8),"  ↑",""))</f>
        <v/>
      </c>
      <c r="U29" s="476" t="str">
        <f>IF($V4="","",IF(AND($V4&gt;=0.8,$V4&lt;0.9),"  ↑",""))</f>
        <v/>
      </c>
      <c r="V29" s="477" t="str">
        <f>IF($V4="","",IF(AND($V4&gt;=0.9,$V4&lt;=1),"  ↑",""))</f>
        <v/>
      </c>
    </row>
    <row r="30" spans="1:22" x14ac:dyDescent="0.25">
      <c r="A30" s="706" t="s">
        <v>145</v>
      </c>
      <c r="B30" s="707"/>
      <c r="C30" s="707"/>
      <c r="D30" s="707"/>
      <c r="E30" s="707"/>
      <c r="F30" s="707"/>
      <c r="G30" s="707"/>
      <c r="H30" s="707"/>
      <c r="I30" s="707"/>
      <c r="J30" s="707"/>
      <c r="K30" s="708"/>
      <c r="L30" s="707" t="s">
        <v>145</v>
      </c>
      <c r="M30" s="707"/>
      <c r="N30" s="707"/>
      <c r="O30" s="707"/>
      <c r="P30" s="707"/>
      <c r="Q30" s="707"/>
      <c r="R30" s="707"/>
      <c r="S30" s="707"/>
      <c r="T30" s="707"/>
      <c r="U30" s="707"/>
      <c r="V30" s="708"/>
    </row>
    <row r="31" spans="1:22" x14ac:dyDescent="0.25">
      <c r="A31" s="706"/>
      <c r="B31" s="707"/>
      <c r="C31" s="707"/>
      <c r="D31" s="707"/>
      <c r="E31" s="707"/>
      <c r="F31" s="707"/>
      <c r="G31" s="707"/>
      <c r="H31" s="707"/>
      <c r="I31" s="707"/>
      <c r="J31" s="707"/>
      <c r="K31" s="708"/>
      <c r="L31" s="707"/>
      <c r="M31" s="707"/>
      <c r="N31" s="707"/>
      <c r="O31" s="707"/>
      <c r="P31" s="707"/>
      <c r="Q31" s="707"/>
      <c r="R31" s="707"/>
      <c r="S31" s="707"/>
      <c r="T31" s="707"/>
      <c r="U31" s="707"/>
      <c r="V31" s="708"/>
    </row>
    <row r="32" spans="1:22" x14ac:dyDescent="0.25">
      <c r="A32" s="460"/>
      <c r="B32" s="461"/>
      <c r="C32" s="461"/>
      <c r="D32" s="461"/>
      <c r="E32" s="461"/>
      <c r="F32" s="461"/>
      <c r="G32" s="461"/>
      <c r="H32" s="461"/>
      <c r="I32" s="461"/>
      <c r="J32" s="461"/>
      <c r="K32" s="462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2"/>
    </row>
    <row r="33" spans="1:22" ht="15.6" thickBot="1" x14ac:dyDescent="0.3">
      <c r="A33" s="703" t="s">
        <v>167</v>
      </c>
      <c r="B33" s="704"/>
      <c r="C33" s="704"/>
      <c r="D33" s="704"/>
      <c r="E33" s="704"/>
      <c r="F33" s="704"/>
      <c r="G33" s="704"/>
      <c r="H33" s="704"/>
      <c r="I33" s="704"/>
      <c r="J33" s="704"/>
      <c r="K33" s="705"/>
      <c r="L33" s="758" t="s">
        <v>169</v>
      </c>
      <c r="M33" s="758"/>
      <c r="N33" s="758"/>
      <c r="O33" s="758"/>
      <c r="P33" s="758"/>
      <c r="Q33" s="758"/>
      <c r="R33" s="758"/>
      <c r="S33" s="758"/>
      <c r="T33" s="758"/>
      <c r="U33" s="758"/>
      <c r="V33" s="759"/>
    </row>
    <row r="34" spans="1:22" x14ac:dyDescent="0.25">
      <c r="A34" s="463"/>
      <c r="B34" s="464"/>
      <c r="C34" s="464"/>
      <c r="D34" s="464"/>
      <c r="E34" s="464"/>
      <c r="F34" s="464"/>
      <c r="G34" s="464"/>
      <c r="H34" s="464"/>
      <c r="I34" s="464"/>
      <c r="J34" s="464"/>
      <c r="K34" s="465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5"/>
    </row>
    <row r="35" spans="1:22" x14ac:dyDescent="0.25">
      <c r="A35" s="463"/>
      <c r="B35" s="405"/>
      <c r="C35" s="452"/>
      <c r="D35" s="405" t="s">
        <v>134</v>
      </c>
      <c r="E35" s="405"/>
      <c r="F35" s="453"/>
      <c r="G35" s="464"/>
      <c r="H35" s="464"/>
      <c r="I35" s="464"/>
      <c r="J35" s="464"/>
      <c r="K35" s="465"/>
      <c r="L35" s="464"/>
      <c r="M35" s="405"/>
      <c r="N35" s="452"/>
      <c r="O35" s="405" t="s">
        <v>134</v>
      </c>
      <c r="P35" s="405"/>
      <c r="Q35" s="453"/>
      <c r="R35" s="464"/>
      <c r="S35" s="464"/>
      <c r="T35" s="464"/>
      <c r="U35" s="464"/>
      <c r="V35" s="465"/>
    </row>
    <row r="36" spans="1:22" x14ac:dyDescent="0.25">
      <c r="A36" s="463"/>
      <c r="B36" s="455">
        <v>0</v>
      </c>
      <c r="C36" s="455"/>
      <c r="D36" s="405" t="s">
        <v>146</v>
      </c>
      <c r="E36" s="429"/>
      <c r="F36" s="455">
        <v>0</v>
      </c>
      <c r="G36" s="464"/>
      <c r="H36" s="464"/>
      <c r="I36" s="464"/>
      <c r="J36" s="464"/>
      <c r="K36" s="465"/>
      <c r="L36" s="464"/>
      <c r="M36" s="455">
        <v>0</v>
      </c>
      <c r="N36" s="455"/>
      <c r="O36" s="405" t="s">
        <v>146</v>
      </c>
      <c r="P36" s="429"/>
      <c r="Q36" s="455">
        <v>0</v>
      </c>
      <c r="R36" s="464"/>
      <c r="S36" s="464"/>
      <c r="T36" s="464"/>
      <c r="U36" s="464"/>
      <c r="V36" s="465"/>
    </row>
    <row r="37" spans="1:22" x14ac:dyDescent="0.25">
      <c r="A37" s="463"/>
      <c r="B37" s="455">
        <v>0</v>
      </c>
      <c r="C37" s="455"/>
      <c r="D37" s="405" t="s">
        <v>136</v>
      </c>
      <c r="E37" s="429"/>
      <c r="F37" s="455">
        <v>0</v>
      </c>
      <c r="G37" s="464"/>
      <c r="H37" s="464"/>
      <c r="I37" s="464"/>
      <c r="J37" s="464"/>
      <c r="K37" s="465"/>
      <c r="L37" s="464"/>
      <c r="M37" s="455">
        <v>0</v>
      </c>
      <c r="N37" s="455"/>
      <c r="O37" s="405" t="s">
        <v>136</v>
      </c>
      <c r="P37" s="429"/>
      <c r="Q37" s="455">
        <v>0.08</v>
      </c>
      <c r="R37" s="464"/>
      <c r="S37" s="464"/>
      <c r="T37" s="464"/>
      <c r="U37" s="464"/>
      <c r="V37" s="465"/>
    </row>
    <row r="38" spans="1:22" x14ac:dyDescent="0.25">
      <c r="A38" s="463"/>
      <c r="B38" s="455">
        <v>0.02</v>
      </c>
      <c r="C38" s="455"/>
      <c r="D38" s="405" t="s">
        <v>137</v>
      </c>
      <c r="E38" s="429"/>
      <c r="F38" s="455">
        <v>0</v>
      </c>
      <c r="G38" s="464"/>
      <c r="H38" s="464"/>
      <c r="I38" s="464"/>
      <c r="J38" s="464"/>
      <c r="K38" s="465"/>
      <c r="L38" s="464"/>
      <c r="M38" s="455">
        <v>0.02</v>
      </c>
      <c r="N38" s="455"/>
      <c r="O38" s="405" t="s">
        <v>137</v>
      </c>
      <c r="P38" s="429"/>
      <c r="Q38" s="455">
        <v>0.11</v>
      </c>
      <c r="R38" s="464"/>
      <c r="S38" s="464"/>
      <c r="T38" s="464"/>
      <c r="U38" s="464"/>
      <c r="V38" s="465"/>
    </row>
    <row r="39" spans="1:22" x14ac:dyDescent="0.25">
      <c r="A39" s="463"/>
      <c r="B39" s="455">
        <v>0.24</v>
      </c>
      <c r="C39" s="455"/>
      <c r="D39" s="405" t="s">
        <v>138</v>
      </c>
      <c r="E39" s="429"/>
      <c r="F39" s="455">
        <v>0.08</v>
      </c>
      <c r="G39" s="464"/>
      <c r="H39" s="464"/>
      <c r="I39" s="464"/>
      <c r="J39" s="464"/>
      <c r="K39" s="465"/>
      <c r="L39" s="464"/>
      <c r="M39" s="455">
        <v>0.24</v>
      </c>
      <c r="N39" s="455"/>
      <c r="O39" s="405" t="s">
        <v>138</v>
      </c>
      <c r="P39" s="429"/>
      <c r="Q39" s="455">
        <v>0.46</v>
      </c>
      <c r="R39" s="464"/>
      <c r="S39" s="464"/>
      <c r="T39" s="464"/>
      <c r="U39" s="464"/>
      <c r="V39" s="465"/>
    </row>
    <row r="40" spans="1:22" x14ac:dyDescent="0.25">
      <c r="A40" s="463"/>
      <c r="B40" s="455">
        <v>0.27</v>
      </c>
      <c r="C40" s="455"/>
      <c r="D40" s="405" t="s">
        <v>139</v>
      </c>
      <c r="E40" s="429"/>
      <c r="F40" s="455">
        <v>0.3</v>
      </c>
      <c r="G40" s="464"/>
      <c r="H40" s="464"/>
      <c r="I40" s="464"/>
      <c r="J40" s="464"/>
      <c r="K40" s="465"/>
      <c r="L40" s="464"/>
      <c r="M40" s="455">
        <v>0.27</v>
      </c>
      <c r="N40" s="455"/>
      <c r="O40" s="405" t="s">
        <v>139</v>
      </c>
      <c r="P40" s="429"/>
      <c r="Q40" s="455">
        <v>0.27</v>
      </c>
      <c r="R40" s="464"/>
      <c r="S40" s="464"/>
      <c r="T40" s="464"/>
      <c r="U40" s="464"/>
      <c r="V40" s="465"/>
    </row>
    <row r="41" spans="1:22" x14ac:dyDescent="0.25">
      <c r="A41" s="463"/>
      <c r="B41" s="455">
        <v>0.22</v>
      </c>
      <c r="C41" s="455"/>
      <c r="D41" s="405" t="s">
        <v>140</v>
      </c>
      <c r="E41" s="429"/>
      <c r="F41" s="455">
        <v>0.54</v>
      </c>
      <c r="G41" s="464"/>
      <c r="H41" s="464"/>
      <c r="I41" s="464"/>
      <c r="J41" s="464"/>
      <c r="K41" s="465"/>
      <c r="L41" s="464"/>
      <c r="M41" s="455">
        <v>0.22</v>
      </c>
      <c r="N41" s="455"/>
      <c r="O41" s="405" t="s">
        <v>140</v>
      </c>
      <c r="P41" s="429"/>
      <c r="Q41" s="455">
        <v>0.04</v>
      </c>
      <c r="R41" s="464"/>
      <c r="S41" s="464"/>
      <c r="T41" s="464"/>
      <c r="U41" s="464"/>
      <c r="V41" s="465"/>
    </row>
    <row r="42" spans="1:22" x14ac:dyDescent="0.25">
      <c r="A42" s="463"/>
      <c r="B42" s="455">
        <v>0.22</v>
      </c>
      <c r="C42" s="455"/>
      <c r="D42" s="405" t="s">
        <v>141</v>
      </c>
      <c r="E42" s="429"/>
      <c r="F42" s="455">
        <v>0.08</v>
      </c>
      <c r="G42" s="464"/>
      <c r="H42" s="464"/>
      <c r="I42" s="464"/>
      <c r="J42" s="464"/>
      <c r="K42" s="465"/>
      <c r="L42" s="464"/>
      <c r="M42" s="455">
        <v>0.22</v>
      </c>
      <c r="N42" s="455"/>
      <c r="O42" s="405" t="s">
        <v>141</v>
      </c>
      <c r="P42" s="429"/>
      <c r="Q42" s="455">
        <v>0</v>
      </c>
      <c r="R42" s="464"/>
      <c r="S42" s="464"/>
      <c r="T42" s="464"/>
      <c r="U42" s="464"/>
      <c r="V42" s="465"/>
    </row>
    <row r="43" spans="1:22" x14ac:dyDescent="0.25">
      <c r="A43" s="463"/>
      <c r="B43" s="455">
        <v>0.03</v>
      </c>
      <c r="C43" s="455"/>
      <c r="D43" s="405" t="s">
        <v>142</v>
      </c>
      <c r="E43" s="429"/>
      <c r="F43" s="455">
        <v>0</v>
      </c>
      <c r="G43" s="464"/>
      <c r="H43" s="464"/>
      <c r="I43" s="464"/>
      <c r="J43" s="464"/>
      <c r="K43" s="465"/>
      <c r="L43" s="464"/>
      <c r="M43" s="455">
        <v>0.03</v>
      </c>
      <c r="N43" s="455"/>
      <c r="O43" s="405" t="s">
        <v>142</v>
      </c>
      <c r="P43" s="429"/>
      <c r="Q43" s="455">
        <v>0.04</v>
      </c>
      <c r="R43" s="464"/>
      <c r="S43" s="464"/>
      <c r="T43" s="464"/>
      <c r="U43" s="464"/>
      <c r="V43" s="465"/>
    </row>
    <row r="44" spans="1:22" x14ac:dyDescent="0.25">
      <c r="A44" s="463"/>
      <c r="B44" s="455">
        <v>0</v>
      </c>
      <c r="C44" s="455"/>
      <c r="D44" s="405" t="s">
        <v>143</v>
      </c>
      <c r="E44" s="429"/>
      <c r="F44" s="455">
        <v>0</v>
      </c>
      <c r="G44" s="464"/>
      <c r="H44" s="464"/>
      <c r="I44" s="464"/>
      <c r="J44" s="464"/>
      <c r="K44" s="465"/>
      <c r="L44" s="464"/>
      <c r="M44" s="455">
        <v>0</v>
      </c>
      <c r="N44" s="455"/>
      <c r="O44" s="405" t="s">
        <v>143</v>
      </c>
      <c r="P44" s="429"/>
      <c r="Q44" s="455">
        <v>0</v>
      </c>
      <c r="R44" s="464"/>
      <c r="S44" s="464"/>
      <c r="T44" s="464"/>
      <c r="U44" s="464"/>
      <c r="V44" s="465"/>
    </row>
    <row r="45" spans="1:22" x14ac:dyDescent="0.25">
      <c r="A45" s="463"/>
      <c r="B45" s="455">
        <v>0</v>
      </c>
      <c r="C45" s="455"/>
      <c r="D45" s="405" t="s">
        <v>144</v>
      </c>
      <c r="E45" s="429"/>
      <c r="F45" s="455">
        <v>0</v>
      </c>
      <c r="G45" s="464"/>
      <c r="H45" s="464"/>
      <c r="I45" s="464"/>
      <c r="J45" s="464"/>
      <c r="K45" s="465"/>
      <c r="L45" s="464"/>
      <c r="M45" s="455">
        <v>0</v>
      </c>
      <c r="N45" s="455"/>
      <c r="O45" s="405" t="s">
        <v>144</v>
      </c>
      <c r="P45" s="429"/>
      <c r="Q45" s="455">
        <v>0</v>
      </c>
      <c r="R45" s="464"/>
      <c r="S45" s="464"/>
      <c r="T45" s="464"/>
      <c r="U45" s="464"/>
      <c r="V45" s="465"/>
    </row>
    <row r="46" spans="1:22" x14ac:dyDescent="0.25">
      <c r="A46" s="463"/>
      <c r="B46" s="464"/>
      <c r="C46" s="464"/>
      <c r="D46" s="464"/>
      <c r="E46" s="464"/>
      <c r="F46" s="464"/>
      <c r="G46" s="464"/>
      <c r="H46" s="464"/>
      <c r="I46" s="464"/>
      <c r="J46" s="464"/>
      <c r="K46" s="465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5"/>
    </row>
    <row r="47" spans="1:22" ht="22.5" customHeight="1" x14ac:dyDescent="0.25">
      <c r="A47" s="466"/>
      <c r="B47" s="467" t="str">
        <f>IF(K4="","",IF(K4&lt;0.1,"↑",""))</f>
        <v/>
      </c>
      <c r="C47" s="467" t="str">
        <f>IF(K4="","",IF(AND(K4&gt;=0.1,K4&lt;0.2),"↑",""))</f>
        <v/>
      </c>
      <c r="D47" s="467" t="str">
        <f>IF(K4="","",IF(AND(K4&gt;=0.2,K4&lt;0.3),"↑",""))</f>
        <v/>
      </c>
      <c r="E47" s="468" t="str">
        <f>IF(K4="","",IF(AND(K4&gt;=0.3,K4&lt;0.4),"↑",""))</f>
        <v/>
      </c>
      <c r="F47" s="467" t="str">
        <f>IF(K4="","",IF(AND(K4&gt;=0.4,K4&lt;0.5),"↑",""))</f>
        <v/>
      </c>
      <c r="G47" s="468" t="str">
        <f>IF(K4="","",IF(AND(K4&gt;=0.5,K4&lt;0.6),"↑",""))</f>
        <v/>
      </c>
      <c r="H47" s="467" t="str">
        <f>IF(K4="","",IF(AND(K4&gt;=0.6,K4&lt;0.7),"↑",""))</f>
        <v/>
      </c>
      <c r="I47" s="467" t="str">
        <f>IF(K4="","",IF(AND(K4&gt;=0.7,K4&lt;0.8),"↑",""))</f>
        <v/>
      </c>
      <c r="J47" s="467" t="str">
        <f>IF(K4="","",IF(AND(K4&gt;=0.8,K4&lt;0.9),"↑",""))</f>
        <v/>
      </c>
      <c r="K47" s="469" t="str">
        <f>IF(K4="","",IF(AND(K4&gt;=0.9,K4&lt;=1),"↑",""))</f>
        <v/>
      </c>
      <c r="L47" s="495"/>
      <c r="M47" s="467" t="str">
        <f>IF(V4="","",IF(V4&lt;0.1,"↑",""))</f>
        <v/>
      </c>
      <c r="N47" s="467" t="str">
        <f>IF(V4="","",IF(AND(V4&gt;=0.1,V4&lt;0.2),"↑",""))</f>
        <v/>
      </c>
      <c r="O47" s="467" t="str">
        <f>IF(V4="","",IF(AND(V4&gt;=0.2,V4&lt;0.3),"↑",""))</f>
        <v/>
      </c>
      <c r="P47" s="468" t="str">
        <f>IF(V4="","",IF(AND(V4&gt;=0.3,V4&lt;0.4),"↑",""))</f>
        <v/>
      </c>
      <c r="Q47" s="467" t="str">
        <f>IF(V4="","",IF(AND(V4&gt;=0.4,V4&lt;0.5),"↑",""))</f>
        <v/>
      </c>
      <c r="R47" s="468" t="str">
        <f>IF(V4="","",IF(AND(V4&gt;=0.5,V4&lt;0.6),"↑",""))</f>
        <v/>
      </c>
      <c r="S47" s="467" t="str">
        <f>IF(V4="","",IF(AND(V4&gt;=0.6,V4&lt;0.7),"↑",""))</f>
        <v/>
      </c>
      <c r="T47" s="467" t="str">
        <f>IF(V4="","",IF(AND(V4&gt;=0.7,V4&lt;0.8),"↑",""))</f>
        <v/>
      </c>
      <c r="U47" s="467" t="str">
        <f>IF(V4="","",IF(AND(V4&gt;=0.8,V4&lt;0.9),"↑",""))</f>
        <v/>
      </c>
      <c r="V47" s="469" t="str">
        <f>IF(V4="","",IF(AND(V4&gt;=0.9,V4&lt;=1),"↑",""))</f>
        <v/>
      </c>
    </row>
    <row r="48" spans="1:22" ht="30" x14ac:dyDescent="0.25">
      <c r="A48" s="509"/>
      <c r="B48" s="478" t="str">
        <f>IF($K4="","",IF(AND($K4&gt;=0,$K4&lt;0.1)," ↑",""))</f>
        <v/>
      </c>
      <c r="C48" s="478" t="str">
        <f>IF($K4="","",IF(AND($K4&gt;=0.1,$K4&lt;0.2)," ↑",""))</f>
        <v/>
      </c>
      <c r="D48" s="478" t="str">
        <f>IF($K4="","",IF(AND($K4&gt;=0.2,$K4&lt;0.3)," ↑",""))</f>
        <v/>
      </c>
      <c r="E48" s="478" t="str">
        <f>IF($K4="","",IF(AND($K4&gt;=0.3,$K4&lt;0.4)," ↑",""))</f>
        <v/>
      </c>
      <c r="F48" s="478" t="str">
        <f>IF($K4="","",IF(AND($K4&gt;=0.4,$K4&lt;0.5)," ↑",""))</f>
        <v/>
      </c>
      <c r="G48" s="478" t="str">
        <f>IF($K4="","",IF(AND($K4&gt;=0.5,$K4&lt;0.6)," ↑",""))</f>
        <v/>
      </c>
      <c r="H48" s="478" t="str">
        <f>IF($K4="","",IF(AND($K4&gt;=0.6,$K4&lt;0.7)," ↑",""))</f>
        <v/>
      </c>
      <c r="I48" s="478" t="str">
        <f>IF($K4="","",IF(AND($K4&gt;=0.7,$K4&lt;0.8)," ↑",""))</f>
        <v/>
      </c>
      <c r="J48" s="478" t="str">
        <f>IF($K4="","",IF(AND($K4&gt;=0.8,$K4&lt;0.9)," ↑",""))</f>
        <v/>
      </c>
      <c r="K48" s="493" t="str">
        <f>IF($K4="","",IF(AND($K4&gt;=0.9,$K4&lt;=1)," ↑",""))</f>
        <v/>
      </c>
      <c r="L48" s="495"/>
      <c r="M48" s="478" t="str">
        <f>IF($V4="","",IF(AND($V4&gt;=0,$V4&lt;0.1)," ↑",""))</f>
        <v/>
      </c>
      <c r="N48" s="478" t="str">
        <f>IF($V4="","",IF(AND($V4&gt;=0.1,$V4&lt;0.2)," ↑",""))</f>
        <v/>
      </c>
      <c r="O48" s="478" t="str">
        <f>IF($V4="","",IF(AND($V4&gt;=0.2,$V4&lt;0.3)," ↑",""))</f>
        <v/>
      </c>
      <c r="P48" s="478" t="str">
        <f>IF($V4="","",IF(AND($V4&gt;=0.3,$V4&lt;0.4)," ↑",""))</f>
        <v/>
      </c>
      <c r="Q48" s="478" t="str">
        <f>IF($V4="","",IF(AND($V4&gt;=0.4,$V4&lt;0.5),"  ↑",""))</f>
        <v/>
      </c>
      <c r="R48" s="478" t="str">
        <f>IF($V4="","",IF(AND($V4&gt;=0.5,$V4&lt;0.6),"  ↑",""))</f>
        <v/>
      </c>
      <c r="S48" s="478" t="str">
        <f>IF($V4="","",IF(AND($V4&gt;=0.6,$V4&lt;0.7),"  ↑",""))</f>
        <v/>
      </c>
      <c r="T48" s="478" t="str">
        <f>IF($V4="","",IF(AND($V4&gt;=0.7,$V4&lt;0.8),"  ↑",""))</f>
        <v/>
      </c>
      <c r="U48" s="478" t="str">
        <f>IF($V4="","",IF(AND($V4&gt;=0.8,$V4&lt;0.9),"  ↑",""))</f>
        <v/>
      </c>
      <c r="V48" s="493" t="str">
        <f>IF($V4="","",IF(AND($V4&gt;=0.9,$V4&lt;=1),"  ↑",""))</f>
        <v/>
      </c>
    </row>
    <row r="49" spans="1:22" x14ac:dyDescent="0.25">
      <c r="A49" s="706" t="s">
        <v>147</v>
      </c>
      <c r="B49" s="707"/>
      <c r="C49" s="707"/>
      <c r="D49" s="707"/>
      <c r="E49" s="707"/>
      <c r="F49" s="707"/>
      <c r="G49" s="707"/>
      <c r="H49" s="707"/>
      <c r="I49" s="707"/>
      <c r="J49" s="707"/>
      <c r="K49" s="708"/>
      <c r="L49" s="707" t="s">
        <v>147</v>
      </c>
      <c r="M49" s="707"/>
      <c r="N49" s="707"/>
      <c r="O49" s="707"/>
      <c r="P49" s="707"/>
      <c r="Q49" s="707"/>
      <c r="R49" s="707"/>
      <c r="S49" s="707"/>
      <c r="T49" s="707"/>
      <c r="U49" s="707"/>
      <c r="V49" s="708"/>
    </row>
    <row r="50" spans="1:22" x14ac:dyDescent="0.25">
      <c r="A50" s="706"/>
      <c r="B50" s="707"/>
      <c r="C50" s="707"/>
      <c r="D50" s="707"/>
      <c r="E50" s="707"/>
      <c r="F50" s="707"/>
      <c r="G50" s="707"/>
      <c r="H50" s="707"/>
      <c r="I50" s="707"/>
      <c r="J50" s="707"/>
      <c r="K50" s="708"/>
      <c r="L50" s="707"/>
      <c r="M50" s="707"/>
      <c r="N50" s="707"/>
      <c r="O50" s="707"/>
      <c r="P50" s="707"/>
      <c r="Q50" s="707"/>
      <c r="R50" s="707"/>
      <c r="S50" s="707"/>
      <c r="T50" s="707"/>
      <c r="U50" s="707"/>
      <c r="V50" s="708"/>
    </row>
    <row r="51" spans="1:22" x14ac:dyDescent="0.25">
      <c r="A51" s="709" t="s">
        <v>153</v>
      </c>
      <c r="B51" s="710"/>
      <c r="C51" s="710"/>
      <c r="D51" s="710"/>
      <c r="E51" s="710"/>
      <c r="F51" s="710"/>
      <c r="G51" s="710"/>
      <c r="H51" s="710"/>
      <c r="I51" s="710"/>
      <c r="J51" s="710"/>
      <c r="K51" s="711"/>
      <c r="L51" s="760" t="s">
        <v>74</v>
      </c>
      <c r="M51" s="760"/>
      <c r="N51" s="760"/>
      <c r="O51" s="760"/>
      <c r="P51" s="760"/>
      <c r="Q51" s="760"/>
      <c r="R51" s="760"/>
      <c r="S51" s="760"/>
      <c r="T51" s="760"/>
      <c r="U51" s="760"/>
      <c r="V51" s="761"/>
    </row>
    <row r="52" spans="1:22" x14ac:dyDescent="0.25">
      <c r="A52" s="502"/>
      <c r="B52" s="442"/>
      <c r="C52" s="442"/>
      <c r="D52" s="712" t="s">
        <v>148</v>
      </c>
      <c r="E52" s="712"/>
      <c r="F52" s="712"/>
      <c r="G52" s="712"/>
      <c r="H52" s="712"/>
      <c r="I52" s="712"/>
      <c r="J52" s="712"/>
      <c r="K52" s="503"/>
      <c r="L52" s="443"/>
      <c r="M52" s="443"/>
      <c r="N52" s="443"/>
      <c r="O52" s="762" t="s">
        <v>148</v>
      </c>
      <c r="P52" s="762"/>
      <c r="Q52" s="762"/>
      <c r="R52" s="762"/>
      <c r="S52" s="762"/>
      <c r="T52" s="762"/>
      <c r="U52" s="762"/>
      <c r="V52" s="470"/>
    </row>
    <row r="53" spans="1:22" x14ac:dyDescent="0.25">
      <c r="A53" s="471" t="s">
        <v>157</v>
      </c>
      <c r="B53" s="487" t="s">
        <v>149</v>
      </c>
      <c r="C53" s="695" t="s">
        <v>150</v>
      </c>
      <c r="D53" s="696"/>
      <c r="E53" s="697" t="s">
        <v>133</v>
      </c>
      <c r="F53" s="697"/>
      <c r="G53" s="697" t="s">
        <v>134</v>
      </c>
      <c r="H53" s="697"/>
      <c r="I53" s="407"/>
      <c r="J53" s="698" t="s">
        <v>131</v>
      </c>
      <c r="K53" s="699"/>
      <c r="L53" s="496" t="s">
        <v>157</v>
      </c>
      <c r="M53" s="483" t="s">
        <v>149</v>
      </c>
      <c r="N53" s="695" t="s">
        <v>150</v>
      </c>
      <c r="O53" s="696"/>
      <c r="P53" s="697" t="s">
        <v>133</v>
      </c>
      <c r="Q53" s="697"/>
      <c r="R53" s="697" t="s">
        <v>134</v>
      </c>
      <c r="S53" s="697"/>
      <c r="T53" s="407"/>
      <c r="U53" s="698" t="s">
        <v>131</v>
      </c>
      <c r="V53" s="699"/>
    </row>
    <row r="54" spans="1:22" x14ac:dyDescent="0.25">
      <c r="A54" s="726">
        <v>1</v>
      </c>
      <c r="B54" s="416">
        <v>1</v>
      </c>
      <c r="C54" s="700">
        <v>0.98</v>
      </c>
      <c r="D54" s="700"/>
      <c r="E54" s="700">
        <v>0.99</v>
      </c>
      <c r="F54" s="700"/>
      <c r="G54" s="700">
        <v>0.97</v>
      </c>
      <c r="H54" s="700"/>
      <c r="I54" s="417"/>
      <c r="J54" s="701" t="str">
        <f>IF('Encodage réponses Es'!L45="","",'Encodage réponses Es'!L45)</f>
        <v/>
      </c>
      <c r="K54" s="702"/>
      <c r="L54" s="683">
        <v>5</v>
      </c>
      <c r="M54" s="445">
        <v>45</v>
      </c>
      <c r="N54" s="670">
        <v>0.36</v>
      </c>
      <c r="O54" s="670"/>
      <c r="P54" s="670">
        <v>0.36</v>
      </c>
      <c r="Q54" s="670"/>
      <c r="R54" s="670">
        <v>0.34</v>
      </c>
      <c r="S54" s="670"/>
      <c r="T54" s="446"/>
      <c r="U54" s="662" t="str">
        <f>IF('Encodage réponses Es'!BD45="","",'Encodage réponses Es'!BD45)</f>
        <v/>
      </c>
      <c r="V54" s="663"/>
    </row>
    <row r="55" spans="1:22" x14ac:dyDescent="0.25">
      <c r="A55" s="727"/>
      <c r="B55" s="412">
        <v>2</v>
      </c>
      <c r="C55" s="713">
        <v>0.97</v>
      </c>
      <c r="D55" s="713"/>
      <c r="E55" s="713">
        <v>0.97</v>
      </c>
      <c r="F55" s="713"/>
      <c r="G55" s="713">
        <v>0.95</v>
      </c>
      <c r="H55" s="713"/>
      <c r="I55" s="484"/>
      <c r="J55" s="654" t="str">
        <f>IF('Encodage réponses Es'!M45="","",'Encodage réponses Es'!M45)</f>
        <v/>
      </c>
      <c r="K55" s="655"/>
      <c r="L55" s="684"/>
      <c r="M55" s="412">
        <v>46</v>
      </c>
      <c r="N55" s="713">
        <v>0.45</v>
      </c>
      <c r="O55" s="713"/>
      <c r="P55" s="713">
        <v>0.45</v>
      </c>
      <c r="Q55" s="713"/>
      <c r="R55" s="713">
        <v>0.45</v>
      </c>
      <c r="S55" s="713"/>
      <c r="T55" s="481"/>
      <c r="U55" s="654" t="str">
        <f>IF('Encodage réponses Es'!BE45="","",'Encodage réponses Es'!BE45)</f>
        <v/>
      </c>
      <c r="V55" s="655"/>
    </row>
    <row r="56" spans="1:22" x14ac:dyDescent="0.25">
      <c r="A56" s="727"/>
      <c r="B56" s="416">
        <v>3</v>
      </c>
      <c r="C56" s="700">
        <v>0.94</v>
      </c>
      <c r="D56" s="700"/>
      <c r="E56" s="700">
        <v>0.95</v>
      </c>
      <c r="F56" s="700"/>
      <c r="G56" s="700">
        <v>0.93</v>
      </c>
      <c r="H56" s="700"/>
      <c r="I56" s="417"/>
      <c r="J56" s="701" t="str">
        <f>IF('Encodage réponses Es'!N45="","",'Encodage réponses Es'!N45)</f>
        <v/>
      </c>
      <c r="K56" s="702"/>
      <c r="L56" s="684"/>
      <c r="M56" s="445">
        <v>47</v>
      </c>
      <c r="N56" s="670">
        <v>0.45</v>
      </c>
      <c r="O56" s="670"/>
      <c r="P56" s="670">
        <v>0.45</v>
      </c>
      <c r="Q56" s="670"/>
      <c r="R56" s="670">
        <v>0.43</v>
      </c>
      <c r="S56" s="670"/>
      <c r="T56" s="446"/>
      <c r="U56" s="662" t="str">
        <f>IF('Encodage réponses Es'!BF45="","",'Encodage réponses Es'!BF45)</f>
        <v/>
      </c>
      <c r="V56" s="663"/>
    </row>
    <row r="57" spans="1:22" x14ac:dyDescent="0.25">
      <c r="A57" s="727"/>
      <c r="B57" s="413">
        <v>4</v>
      </c>
      <c r="C57" s="713">
        <v>0.77</v>
      </c>
      <c r="D57" s="713"/>
      <c r="E57" s="713">
        <v>0.78</v>
      </c>
      <c r="F57" s="713"/>
      <c r="G57" s="713">
        <v>0.73</v>
      </c>
      <c r="H57" s="713"/>
      <c r="I57" s="484"/>
      <c r="J57" s="654" t="str">
        <f>IF('Encodage réponses Es'!O45="","",'Encodage réponses Es'!O45)</f>
        <v/>
      </c>
      <c r="K57" s="655"/>
      <c r="L57" s="681" t="s">
        <v>75</v>
      </c>
      <c r="M57" s="681"/>
      <c r="N57" s="681"/>
      <c r="O57" s="681"/>
      <c r="P57" s="681"/>
      <c r="Q57" s="681"/>
      <c r="R57" s="681"/>
      <c r="S57" s="681"/>
      <c r="T57" s="681"/>
      <c r="U57" s="681"/>
      <c r="V57" s="682"/>
    </row>
    <row r="58" spans="1:22" x14ac:dyDescent="0.25">
      <c r="A58" s="727"/>
      <c r="B58" s="416">
        <v>7</v>
      </c>
      <c r="C58" s="700">
        <v>0.51</v>
      </c>
      <c r="D58" s="700"/>
      <c r="E58" s="700">
        <v>0.5</v>
      </c>
      <c r="F58" s="700"/>
      <c r="G58" s="700">
        <v>0.52</v>
      </c>
      <c r="H58" s="700"/>
      <c r="I58" s="417"/>
      <c r="J58" s="701" t="str">
        <f>IF('Encodage réponses Es'!R45="","",'Encodage réponses Es'!R45)</f>
        <v/>
      </c>
      <c r="K58" s="702"/>
      <c r="L58" s="684">
        <v>6</v>
      </c>
      <c r="M58" s="445">
        <v>55</v>
      </c>
      <c r="N58" s="670">
        <v>0.27</v>
      </c>
      <c r="O58" s="670"/>
      <c r="P58" s="670">
        <v>0.27</v>
      </c>
      <c r="Q58" s="670"/>
      <c r="R58" s="670">
        <v>0.24</v>
      </c>
      <c r="S58" s="670"/>
      <c r="T58" s="446"/>
      <c r="U58" s="662" t="str">
        <f>IF('Encodage réponses Es'!BN45="","",'Encodage réponses Es'!BN45)</f>
        <v/>
      </c>
      <c r="V58" s="663"/>
    </row>
    <row r="59" spans="1:22" x14ac:dyDescent="0.25">
      <c r="A59" s="727"/>
      <c r="B59" s="412">
        <v>10</v>
      </c>
      <c r="C59" s="654">
        <v>0.6</v>
      </c>
      <c r="D59" s="654"/>
      <c r="E59" s="654">
        <v>0.61</v>
      </c>
      <c r="F59" s="654"/>
      <c r="G59" s="654">
        <v>0.57999999999999996</v>
      </c>
      <c r="H59" s="654"/>
      <c r="I59" s="484"/>
      <c r="J59" s="654" t="str">
        <f>IF('Encodage réponses Es'!U45="","",'Encodage réponses Es'!U45)</f>
        <v/>
      </c>
      <c r="K59" s="655"/>
      <c r="L59" s="769"/>
      <c r="M59" s="412">
        <v>57</v>
      </c>
      <c r="N59" s="654">
        <v>0.25</v>
      </c>
      <c r="O59" s="654"/>
      <c r="P59" s="654">
        <v>0.24</v>
      </c>
      <c r="Q59" s="654"/>
      <c r="R59" s="654">
        <v>0.28000000000000003</v>
      </c>
      <c r="S59" s="654"/>
      <c r="T59" s="481"/>
      <c r="U59" s="654" t="str">
        <f>IF('Encodage réponses Es'!BP45="","",'Encodage réponses Es'!BP45)</f>
        <v/>
      </c>
      <c r="V59" s="655"/>
    </row>
    <row r="60" spans="1:22" x14ac:dyDescent="0.25">
      <c r="A60" s="728"/>
      <c r="B60" s="416">
        <v>13</v>
      </c>
      <c r="C60" s="700">
        <v>0.67</v>
      </c>
      <c r="D60" s="700"/>
      <c r="E60" s="700">
        <v>0.67</v>
      </c>
      <c r="F60" s="700"/>
      <c r="G60" s="700">
        <v>0.67</v>
      </c>
      <c r="H60" s="700"/>
      <c r="I60" s="417"/>
      <c r="J60" s="701" t="str">
        <f>IF('Encodage réponses Es'!X45="","",'Encodage réponses Es'!X45)</f>
        <v/>
      </c>
      <c r="K60" s="702"/>
      <c r="L60" s="763" t="s">
        <v>165</v>
      </c>
      <c r="M60" s="763"/>
      <c r="N60" s="763"/>
      <c r="O60" s="763"/>
      <c r="P60" s="763"/>
      <c r="Q60" s="763"/>
      <c r="R60" s="763"/>
      <c r="S60" s="763"/>
      <c r="T60" s="763"/>
      <c r="U60" s="763"/>
      <c r="V60" s="764"/>
    </row>
    <row r="61" spans="1:22" x14ac:dyDescent="0.25">
      <c r="A61" s="723" t="s">
        <v>152</v>
      </c>
      <c r="B61" s="724"/>
      <c r="C61" s="724"/>
      <c r="D61" s="724"/>
      <c r="E61" s="724"/>
      <c r="F61" s="724"/>
      <c r="G61" s="724"/>
      <c r="H61" s="724"/>
      <c r="I61" s="724"/>
      <c r="J61" s="724"/>
      <c r="K61" s="725"/>
      <c r="L61" s="497">
        <v>6</v>
      </c>
      <c r="M61" s="447">
        <v>56</v>
      </c>
      <c r="N61" s="765">
        <v>0.28000000000000003</v>
      </c>
      <c r="O61" s="766"/>
      <c r="P61" s="765">
        <v>0.3</v>
      </c>
      <c r="Q61" s="766"/>
      <c r="R61" s="765">
        <v>0.23</v>
      </c>
      <c r="S61" s="766"/>
      <c r="T61" s="448"/>
      <c r="U61" s="767" t="str">
        <f>IF('Encodage réponses Es'!BO45="","",'Encodage réponses Es'!BO45)</f>
        <v/>
      </c>
      <c r="V61" s="768"/>
    </row>
    <row r="62" spans="1:22" x14ac:dyDescent="0.25">
      <c r="A62" s="485">
        <v>2</v>
      </c>
      <c r="B62" s="416">
        <v>20</v>
      </c>
      <c r="C62" s="700">
        <v>0.71</v>
      </c>
      <c r="D62" s="700"/>
      <c r="E62" s="700">
        <v>0.72</v>
      </c>
      <c r="F62" s="700"/>
      <c r="G62" s="700">
        <v>0.67</v>
      </c>
      <c r="H62" s="700"/>
      <c r="I62" s="417"/>
      <c r="J62" s="701" t="str">
        <f>IF('Encodage réponses Es'!AE45="","",'Encodage réponses Es'!AE45)</f>
        <v/>
      </c>
      <c r="K62" s="702"/>
      <c r="L62" s="498">
        <v>7</v>
      </c>
      <c r="M62" s="412">
        <v>63</v>
      </c>
      <c r="N62" s="713">
        <v>0.44</v>
      </c>
      <c r="O62" s="713"/>
      <c r="P62" s="713">
        <v>0.46</v>
      </c>
      <c r="Q62" s="713"/>
      <c r="R62" s="713">
        <v>0.36</v>
      </c>
      <c r="S62" s="713"/>
      <c r="T62" s="410"/>
      <c r="U62" s="654" t="str">
        <f>IF('Encodage réponses Es'!BV45="","",'Encodage réponses Es'!BV45)</f>
        <v/>
      </c>
      <c r="V62" s="655"/>
    </row>
    <row r="63" spans="1:22" x14ac:dyDescent="0.25">
      <c r="A63" s="714">
        <v>3</v>
      </c>
      <c r="B63" s="414">
        <v>25</v>
      </c>
      <c r="C63" s="669">
        <v>0.34</v>
      </c>
      <c r="D63" s="669"/>
      <c r="E63" s="669">
        <v>0.36</v>
      </c>
      <c r="F63" s="669"/>
      <c r="G63" s="669">
        <v>0.3</v>
      </c>
      <c r="H63" s="669"/>
      <c r="I63" s="486"/>
      <c r="J63" s="654" t="str">
        <f>IF('Encodage réponses Es'!AJ45="","",'Encodage réponses Es'!AJ45)</f>
        <v/>
      </c>
      <c r="K63" s="655"/>
      <c r="L63" s="664">
        <v>8</v>
      </c>
      <c r="M63" s="449">
        <v>72</v>
      </c>
      <c r="N63" s="770">
        <v>0.32</v>
      </c>
      <c r="O63" s="770"/>
      <c r="P63" s="770">
        <v>0.36</v>
      </c>
      <c r="Q63" s="770"/>
      <c r="R63" s="770">
        <v>0.2</v>
      </c>
      <c r="S63" s="770"/>
      <c r="T63" s="480"/>
      <c r="U63" s="662" t="str">
        <f>IF('Encodage réponses Es'!CE45="","",'Encodage réponses Es'!CE45)</f>
        <v/>
      </c>
      <c r="V63" s="663"/>
    </row>
    <row r="64" spans="1:22" x14ac:dyDescent="0.25">
      <c r="A64" s="714"/>
      <c r="B64" s="416">
        <v>29</v>
      </c>
      <c r="C64" s="700">
        <v>0.52</v>
      </c>
      <c r="D64" s="700"/>
      <c r="E64" s="700">
        <v>0.54</v>
      </c>
      <c r="F64" s="700"/>
      <c r="G64" s="700">
        <v>0.46</v>
      </c>
      <c r="H64" s="700"/>
      <c r="I64" s="417"/>
      <c r="J64" s="701" t="str">
        <f>IF('Encodage réponses Es'!AN45="","",'Encodage réponses Es'!AN45)</f>
        <v/>
      </c>
      <c r="K64" s="702"/>
      <c r="L64" s="771"/>
      <c r="M64" s="412">
        <v>73</v>
      </c>
      <c r="N64" s="713">
        <v>0.3</v>
      </c>
      <c r="O64" s="713"/>
      <c r="P64" s="713">
        <v>0.32</v>
      </c>
      <c r="Q64" s="713"/>
      <c r="R64" s="713">
        <v>0.23</v>
      </c>
      <c r="S64" s="713"/>
      <c r="T64" s="410"/>
      <c r="U64" s="654" t="str">
        <f>IF('Encodage réponses Es'!CF45="","",'Encodage réponses Es'!CF45)</f>
        <v/>
      </c>
      <c r="V64" s="655"/>
    </row>
    <row r="65" spans="1:22" x14ac:dyDescent="0.25">
      <c r="A65" s="714">
        <v>4</v>
      </c>
      <c r="B65" s="415">
        <v>34</v>
      </c>
      <c r="C65" s="669">
        <v>0.54</v>
      </c>
      <c r="D65" s="669"/>
      <c r="E65" s="669">
        <v>0.55000000000000004</v>
      </c>
      <c r="F65" s="669"/>
      <c r="G65" s="669">
        <v>0.51</v>
      </c>
      <c r="H65" s="669"/>
      <c r="I65" s="408"/>
      <c r="J65" s="654" t="str">
        <f>IF('Encodage réponses Es'!AS45="","",'Encodage réponses Es'!AS45)</f>
        <v/>
      </c>
      <c r="K65" s="655"/>
      <c r="L65" s="771"/>
      <c r="M65" s="449">
        <v>74</v>
      </c>
      <c r="N65" s="770">
        <v>0.12</v>
      </c>
      <c r="O65" s="770"/>
      <c r="P65" s="770">
        <v>0.13</v>
      </c>
      <c r="Q65" s="770"/>
      <c r="R65" s="770">
        <v>0.1</v>
      </c>
      <c r="S65" s="770"/>
      <c r="T65" s="480"/>
      <c r="U65" s="662" t="str">
        <f>IF('Encodage réponses Es'!CG45="","",'Encodage réponses Es'!CG45)</f>
        <v/>
      </c>
      <c r="V65" s="663"/>
    </row>
    <row r="66" spans="1:22" x14ac:dyDescent="0.25">
      <c r="A66" s="714"/>
      <c r="B66" s="416">
        <v>41</v>
      </c>
      <c r="C66" s="700">
        <v>0.6</v>
      </c>
      <c r="D66" s="700"/>
      <c r="E66" s="700">
        <v>0.62</v>
      </c>
      <c r="F66" s="700"/>
      <c r="G66" s="700">
        <v>0.56000000000000005</v>
      </c>
      <c r="H66" s="700"/>
      <c r="I66" s="417"/>
      <c r="J66" s="701" t="str">
        <f>IF('Encodage réponses Es'!AZ45="","",'Encodage réponses Es'!AZ45)</f>
        <v/>
      </c>
      <c r="K66" s="702"/>
      <c r="L66" s="771"/>
      <c r="M66" s="412">
        <v>75</v>
      </c>
      <c r="N66" s="713">
        <v>0.47</v>
      </c>
      <c r="O66" s="713"/>
      <c r="P66" s="713">
        <v>0.5</v>
      </c>
      <c r="Q66" s="713"/>
      <c r="R66" s="713">
        <v>0.37</v>
      </c>
      <c r="S66" s="713"/>
      <c r="T66" s="410"/>
      <c r="U66" s="654" t="str">
        <f>IF('Encodage réponses Es'!CH45="","",'Encodage réponses Es'!CH45)</f>
        <v/>
      </c>
      <c r="V66" s="655"/>
    </row>
    <row r="67" spans="1:22" x14ac:dyDescent="0.25">
      <c r="A67" s="714"/>
      <c r="B67" s="414">
        <v>42</v>
      </c>
      <c r="C67" s="669">
        <v>0.77</v>
      </c>
      <c r="D67" s="669"/>
      <c r="E67" s="669">
        <v>0.78</v>
      </c>
      <c r="F67" s="669"/>
      <c r="G67" s="669">
        <v>0.73</v>
      </c>
      <c r="H67" s="669"/>
      <c r="I67" s="408"/>
      <c r="J67" s="654" t="str">
        <f>IF('Encodage réponses Es'!BA45="","",'Encodage réponses Es'!BA45)</f>
        <v/>
      </c>
      <c r="K67" s="655"/>
      <c r="L67" s="771"/>
      <c r="M67" s="449">
        <v>76</v>
      </c>
      <c r="N67" s="770">
        <v>0.48</v>
      </c>
      <c r="O67" s="770"/>
      <c r="P67" s="770">
        <v>0.51</v>
      </c>
      <c r="Q67" s="770"/>
      <c r="R67" s="770">
        <v>0.37</v>
      </c>
      <c r="S67" s="770"/>
      <c r="T67" s="480"/>
      <c r="U67" s="662" t="str">
        <f>IF('Encodage réponses Es'!CI45="","",'Encodage réponses Es'!CI45)</f>
        <v/>
      </c>
      <c r="V67" s="663"/>
    </row>
    <row r="68" spans="1:22" x14ac:dyDescent="0.25">
      <c r="A68" s="716" t="s">
        <v>159</v>
      </c>
      <c r="B68" s="717"/>
      <c r="C68" s="717"/>
      <c r="D68" s="717"/>
      <c r="E68" s="717"/>
      <c r="F68" s="717"/>
      <c r="G68" s="717"/>
      <c r="H68" s="717"/>
      <c r="I68" s="717"/>
      <c r="J68" s="717"/>
      <c r="K68" s="718"/>
      <c r="L68" s="665"/>
      <c r="M68" s="444">
        <v>77</v>
      </c>
      <c r="N68" s="772">
        <v>0.21</v>
      </c>
      <c r="O68" s="773"/>
      <c r="P68" s="772">
        <v>0.24</v>
      </c>
      <c r="Q68" s="773"/>
      <c r="R68" s="772">
        <v>0.12</v>
      </c>
      <c r="S68" s="773"/>
      <c r="T68" s="429"/>
      <c r="U68" s="654" t="str">
        <f>IF('Encodage réponses Es'!CJ45="","",'Encodage réponses Es'!CJ45)</f>
        <v/>
      </c>
      <c r="V68" s="655"/>
    </row>
    <row r="69" spans="1:22" x14ac:dyDescent="0.25">
      <c r="A69" s="714">
        <v>1</v>
      </c>
      <c r="B69" s="414">
        <v>5</v>
      </c>
      <c r="C69" s="669">
        <v>0.7</v>
      </c>
      <c r="D69" s="669"/>
      <c r="E69" s="669">
        <v>0.71</v>
      </c>
      <c r="F69" s="669"/>
      <c r="G69" s="669">
        <v>0.67</v>
      </c>
      <c r="H69" s="669"/>
      <c r="I69" s="486"/>
      <c r="J69" s="654" t="str">
        <f>IF('Encodage réponses Es'!P45="","",'Encodage réponses Es'!P45)</f>
        <v/>
      </c>
      <c r="K69" s="655"/>
      <c r="L69" s="681" t="s">
        <v>76</v>
      </c>
      <c r="M69" s="681"/>
      <c r="N69" s="681"/>
      <c r="O69" s="681"/>
      <c r="P69" s="681"/>
      <c r="Q69" s="681"/>
      <c r="R69" s="681"/>
      <c r="S69" s="681"/>
      <c r="T69" s="681"/>
      <c r="U69" s="681"/>
      <c r="V69" s="682"/>
    </row>
    <row r="70" spans="1:22" x14ac:dyDescent="0.25">
      <c r="A70" s="714"/>
      <c r="B70" s="416">
        <v>6</v>
      </c>
      <c r="C70" s="700">
        <v>0.5</v>
      </c>
      <c r="D70" s="700"/>
      <c r="E70" s="700">
        <v>0.5</v>
      </c>
      <c r="F70" s="700"/>
      <c r="G70" s="700">
        <v>0.51</v>
      </c>
      <c r="H70" s="700"/>
      <c r="I70" s="417"/>
      <c r="J70" s="701" t="str">
        <f>IF('Encodage réponses Es'!Q45="","",'Encodage réponses Es'!Q45)</f>
        <v/>
      </c>
      <c r="K70" s="702"/>
      <c r="L70" s="499">
        <v>6</v>
      </c>
      <c r="M70" s="445">
        <v>58</v>
      </c>
      <c r="N70" s="670">
        <v>0.71</v>
      </c>
      <c r="O70" s="670"/>
      <c r="P70" s="670">
        <v>0.72</v>
      </c>
      <c r="Q70" s="670"/>
      <c r="R70" s="670">
        <v>0.68</v>
      </c>
      <c r="S70" s="670"/>
      <c r="T70" s="446"/>
      <c r="U70" s="662" t="str">
        <f>IF('Encodage réponses Es'!BQ45="","",'Encodage réponses Es'!BQ45)</f>
        <v/>
      </c>
      <c r="V70" s="663"/>
    </row>
    <row r="71" spans="1:22" x14ac:dyDescent="0.25">
      <c r="A71" s="714">
        <v>3</v>
      </c>
      <c r="B71" s="414">
        <v>30</v>
      </c>
      <c r="C71" s="668">
        <v>0.74</v>
      </c>
      <c r="D71" s="668"/>
      <c r="E71" s="669">
        <v>0.76</v>
      </c>
      <c r="F71" s="669"/>
      <c r="G71" s="669">
        <v>0.67</v>
      </c>
      <c r="H71" s="669"/>
      <c r="I71" s="486"/>
      <c r="J71" s="654" t="str">
        <f>IF('Encodage réponses Es'!AO45="","",'Encodage réponses Es'!AO45)</f>
        <v/>
      </c>
      <c r="K71" s="655"/>
      <c r="L71" s="667">
        <v>3</v>
      </c>
      <c r="M71" s="414">
        <v>59</v>
      </c>
      <c r="N71" s="668">
        <v>0.79</v>
      </c>
      <c r="O71" s="668"/>
      <c r="P71" s="669">
        <v>0.81</v>
      </c>
      <c r="Q71" s="669"/>
      <c r="R71" s="669">
        <v>0.73</v>
      </c>
      <c r="S71" s="669"/>
      <c r="T71" s="482"/>
      <c r="U71" s="654" t="str">
        <f>IF('Encodage réponses Es'!BR45="","",'Encodage réponses Es'!BR45)</f>
        <v/>
      </c>
      <c r="V71" s="655"/>
    </row>
    <row r="72" spans="1:22" x14ac:dyDescent="0.25">
      <c r="A72" s="714"/>
      <c r="B72" s="416">
        <v>31</v>
      </c>
      <c r="C72" s="700">
        <v>0.64</v>
      </c>
      <c r="D72" s="700"/>
      <c r="E72" s="700">
        <v>0.69</v>
      </c>
      <c r="F72" s="700"/>
      <c r="G72" s="700">
        <v>0.51</v>
      </c>
      <c r="H72" s="700"/>
      <c r="I72" s="417"/>
      <c r="J72" s="701" t="str">
        <f>IF('Encodage réponses Es'!AP45="","",'Encodage réponses Es'!AP45)</f>
        <v/>
      </c>
      <c r="K72" s="702"/>
      <c r="L72" s="667"/>
      <c r="M72" s="445">
        <v>60</v>
      </c>
      <c r="N72" s="670">
        <v>0.8</v>
      </c>
      <c r="O72" s="670"/>
      <c r="P72" s="670">
        <v>0.81</v>
      </c>
      <c r="Q72" s="670"/>
      <c r="R72" s="670">
        <v>0.74</v>
      </c>
      <c r="S72" s="670"/>
      <c r="T72" s="446"/>
      <c r="U72" s="662" t="str">
        <f>IF('Encodage réponses Es'!BS45="","",'Encodage réponses Es'!BS45)</f>
        <v/>
      </c>
      <c r="V72" s="663"/>
    </row>
    <row r="73" spans="1:22" x14ac:dyDescent="0.25">
      <c r="A73" s="714"/>
      <c r="B73" s="420">
        <v>32</v>
      </c>
      <c r="C73" s="671">
        <v>0.17</v>
      </c>
      <c r="D73" s="671"/>
      <c r="E73" s="671">
        <v>0.18</v>
      </c>
      <c r="F73" s="671"/>
      <c r="G73" s="671">
        <v>0.13</v>
      </c>
      <c r="H73" s="671"/>
      <c r="I73" s="421"/>
      <c r="J73" s="654" t="str">
        <f>IF('Encodage réponses Es'!AQ45="","",'Encodage réponses Es'!AQ45)</f>
        <v/>
      </c>
      <c r="K73" s="655"/>
      <c r="L73" s="667"/>
      <c r="M73" s="420">
        <v>61</v>
      </c>
      <c r="N73" s="671">
        <v>0.84</v>
      </c>
      <c r="O73" s="671"/>
      <c r="P73" s="671">
        <v>0.86</v>
      </c>
      <c r="Q73" s="671"/>
      <c r="R73" s="671">
        <v>0.75</v>
      </c>
      <c r="S73" s="671"/>
      <c r="T73" s="421"/>
      <c r="U73" s="654" t="str">
        <f>IF('Encodage réponses Es'!BT45="","",'Encodage réponses Es'!BT45)</f>
        <v/>
      </c>
      <c r="V73" s="655"/>
    </row>
    <row r="74" spans="1:22" x14ac:dyDescent="0.25">
      <c r="A74" s="714"/>
      <c r="B74" s="418">
        <v>33</v>
      </c>
      <c r="C74" s="715">
        <v>0.34</v>
      </c>
      <c r="D74" s="715"/>
      <c r="E74" s="715">
        <v>0.35</v>
      </c>
      <c r="F74" s="715"/>
      <c r="G74" s="715">
        <v>0.28000000000000003</v>
      </c>
      <c r="H74" s="715"/>
      <c r="I74" s="488"/>
      <c r="J74" s="701" t="str">
        <f>IF('Encodage réponses Es'!AR45="","",'Encodage réponses Es'!AR45)</f>
        <v/>
      </c>
      <c r="K74" s="702"/>
      <c r="L74" s="667"/>
      <c r="M74" s="490">
        <v>62</v>
      </c>
      <c r="N74" s="774">
        <v>0.8</v>
      </c>
      <c r="O74" s="774"/>
      <c r="P74" s="774">
        <v>0.82</v>
      </c>
      <c r="Q74" s="774"/>
      <c r="R74" s="774">
        <v>0.72</v>
      </c>
      <c r="S74" s="774"/>
      <c r="T74" s="491"/>
      <c r="U74" s="662" t="str">
        <f>IF('Encodage réponses Es'!BU45="","",'Encodage réponses Es'!BU45)</f>
        <v/>
      </c>
      <c r="V74" s="663"/>
    </row>
    <row r="75" spans="1:22" x14ac:dyDescent="0.25">
      <c r="A75" s="709" t="s">
        <v>158</v>
      </c>
      <c r="B75" s="710"/>
      <c r="C75" s="710"/>
      <c r="D75" s="710"/>
      <c r="E75" s="710"/>
      <c r="F75" s="710"/>
      <c r="G75" s="710"/>
      <c r="H75" s="710"/>
      <c r="I75" s="710"/>
      <c r="J75" s="710"/>
      <c r="K75" s="711"/>
      <c r="L75" s="664">
        <v>7</v>
      </c>
      <c r="M75" s="441">
        <v>64</v>
      </c>
      <c r="N75" s="656">
        <v>0.51</v>
      </c>
      <c r="O75" s="657"/>
      <c r="P75" s="656">
        <v>0.52</v>
      </c>
      <c r="Q75" s="657"/>
      <c r="R75" s="656">
        <v>0.46</v>
      </c>
      <c r="S75" s="657"/>
      <c r="T75" s="429"/>
      <c r="U75" s="658" t="str">
        <f>IF('Encodage réponses Es'!BW45="","",'Encodage réponses Es'!BW45)</f>
        <v/>
      </c>
      <c r="V75" s="659"/>
    </row>
    <row r="76" spans="1:22" x14ac:dyDescent="0.25">
      <c r="A76" s="714">
        <v>1</v>
      </c>
      <c r="B76" s="416">
        <v>8</v>
      </c>
      <c r="C76" s="700">
        <v>0.79</v>
      </c>
      <c r="D76" s="700"/>
      <c r="E76" s="700">
        <v>0.81</v>
      </c>
      <c r="F76" s="700"/>
      <c r="G76" s="700">
        <v>0.74</v>
      </c>
      <c r="H76" s="700"/>
      <c r="I76" s="417"/>
      <c r="J76" s="701" t="str">
        <f>IF('Encodage réponses Es'!S45="","",'Encodage réponses Es'!S45)</f>
        <v/>
      </c>
      <c r="K76" s="702"/>
      <c r="L76" s="665"/>
      <c r="M76" s="445">
        <v>65</v>
      </c>
      <c r="N76" s="670">
        <v>0.56000000000000005</v>
      </c>
      <c r="O76" s="670"/>
      <c r="P76" s="670">
        <v>0.56999999999999995</v>
      </c>
      <c r="Q76" s="670"/>
      <c r="R76" s="670">
        <v>0.51</v>
      </c>
      <c r="S76" s="670"/>
      <c r="T76" s="446"/>
      <c r="U76" s="662" t="str">
        <f>IF('Encodage réponses Es'!BX45="","",'Encodage réponses Es'!BX45)</f>
        <v/>
      </c>
      <c r="V76" s="663"/>
    </row>
    <row r="77" spans="1:22" x14ac:dyDescent="0.25">
      <c r="A77" s="714"/>
      <c r="B77" s="415">
        <v>9</v>
      </c>
      <c r="C77" s="669">
        <v>0.6</v>
      </c>
      <c r="D77" s="669"/>
      <c r="E77" s="669">
        <v>0.61</v>
      </c>
      <c r="F77" s="669"/>
      <c r="G77" s="669">
        <v>0.6</v>
      </c>
      <c r="H77" s="669"/>
      <c r="I77" s="408"/>
      <c r="J77" s="654" t="str">
        <f>IF('Encodage réponses Es'!T45="","",'Encodage réponses Es'!T45)</f>
        <v/>
      </c>
      <c r="K77" s="655"/>
      <c r="L77" s="760" t="s">
        <v>77</v>
      </c>
      <c r="M77" s="760"/>
      <c r="N77" s="760"/>
      <c r="O77" s="760"/>
      <c r="P77" s="760"/>
      <c r="Q77" s="760"/>
      <c r="R77" s="760"/>
      <c r="S77" s="760"/>
      <c r="T77" s="760"/>
      <c r="U77" s="760"/>
      <c r="V77" s="761"/>
    </row>
    <row r="78" spans="1:22" x14ac:dyDescent="0.25">
      <c r="A78" s="714"/>
      <c r="B78" s="416">
        <v>15</v>
      </c>
      <c r="C78" s="700">
        <v>0.51</v>
      </c>
      <c r="D78" s="700"/>
      <c r="E78" s="700">
        <v>0.53</v>
      </c>
      <c r="F78" s="700"/>
      <c r="G78" s="700">
        <v>0.44</v>
      </c>
      <c r="H78" s="700"/>
      <c r="I78" s="417"/>
      <c r="J78" s="701" t="str">
        <f>IF('Encodage réponses Es'!Z45="","",'Encodage réponses Es'!Z45)</f>
        <v/>
      </c>
      <c r="K78" s="702"/>
      <c r="L78" s="666">
        <v>5</v>
      </c>
      <c r="M78" s="445">
        <v>50</v>
      </c>
      <c r="N78" s="670">
        <v>0.21</v>
      </c>
      <c r="O78" s="670"/>
      <c r="P78" s="670">
        <v>0.21</v>
      </c>
      <c r="Q78" s="670"/>
      <c r="R78" s="670">
        <v>0.23</v>
      </c>
      <c r="S78" s="670"/>
      <c r="T78" s="446"/>
      <c r="U78" s="662" t="str">
        <f>IF('Encodage réponses Es'!BI45="","",'Encodage réponses Es'!BI45)</f>
        <v/>
      </c>
      <c r="V78" s="663"/>
    </row>
    <row r="79" spans="1:22" x14ac:dyDescent="0.25">
      <c r="A79" s="714"/>
      <c r="B79" s="414">
        <v>16</v>
      </c>
      <c r="C79" s="669">
        <v>0.34</v>
      </c>
      <c r="D79" s="669"/>
      <c r="E79" s="669">
        <v>0.35</v>
      </c>
      <c r="F79" s="669"/>
      <c r="G79" s="669">
        <v>0.32</v>
      </c>
      <c r="H79" s="669"/>
      <c r="I79" s="486"/>
      <c r="J79" s="654" t="str">
        <f>IF('Encodage réponses Es'!AA45="","",'Encodage réponses Es'!AA45)</f>
        <v/>
      </c>
      <c r="K79" s="655"/>
      <c r="L79" s="652"/>
      <c r="M79" s="414">
        <v>51</v>
      </c>
      <c r="N79" s="669">
        <v>0.15</v>
      </c>
      <c r="O79" s="669"/>
      <c r="P79" s="669">
        <v>0.14000000000000001</v>
      </c>
      <c r="Q79" s="669"/>
      <c r="R79" s="669">
        <v>0.19</v>
      </c>
      <c r="S79" s="669"/>
      <c r="T79" s="482"/>
      <c r="U79" s="654" t="str">
        <f>IF('Encodage réponses Es'!BJ45="","",'Encodage réponses Es'!BJ45)</f>
        <v/>
      </c>
      <c r="V79" s="655"/>
    </row>
    <row r="80" spans="1:22" x14ac:dyDescent="0.25">
      <c r="A80" s="714"/>
      <c r="B80" s="416">
        <v>17</v>
      </c>
      <c r="C80" s="700">
        <v>0.27</v>
      </c>
      <c r="D80" s="700"/>
      <c r="E80" s="700">
        <v>0.28000000000000003</v>
      </c>
      <c r="F80" s="700"/>
      <c r="G80" s="700">
        <v>0.22</v>
      </c>
      <c r="H80" s="700"/>
      <c r="I80" s="417"/>
      <c r="J80" s="701" t="str">
        <f>IF('Encodage réponses Es'!AB45="","",'Encodage réponses Es'!AB45)</f>
        <v/>
      </c>
      <c r="K80" s="702"/>
      <c r="L80" s="652"/>
      <c r="M80" s="445">
        <v>52</v>
      </c>
      <c r="N80" s="670">
        <v>0.12</v>
      </c>
      <c r="O80" s="670"/>
      <c r="P80" s="670">
        <v>0.12</v>
      </c>
      <c r="Q80" s="670"/>
      <c r="R80" s="670">
        <v>0.15</v>
      </c>
      <c r="S80" s="670"/>
      <c r="T80" s="446"/>
      <c r="U80" s="662" t="str">
        <f>IF('Encodage réponses Es'!BK45="","",'Encodage réponses Es'!BK45)</f>
        <v/>
      </c>
      <c r="V80" s="663"/>
    </row>
    <row r="81" spans="1:22" x14ac:dyDescent="0.25">
      <c r="A81" s="714"/>
      <c r="B81" s="414">
        <v>18</v>
      </c>
      <c r="C81" s="669">
        <v>0.19</v>
      </c>
      <c r="D81" s="669"/>
      <c r="E81" s="669">
        <v>0.2</v>
      </c>
      <c r="F81" s="669"/>
      <c r="G81" s="669">
        <v>0.16</v>
      </c>
      <c r="H81" s="669"/>
      <c r="I81" s="486"/>
      <c r="J81" s="654" t="str">
        <f>IF('Encodage réponses Es'!AC45="","",'Encodage réponses Es'!AC45)</f>
        <v/>
      </c>
      <c r="K81" s="655"/>
      <c r="L81" s="652"/>
      <c r="M81" s="414">
        <v>53</v>
      </c>
      <c r="N81" s="669">
        <v>0.55000000000000004</v>
      </c>
      <c r="O81" s="669"/>
      <c r="P81" s="669">
        <v>0.56999999999999995</v>
      </c>
      <c r="Q81" s="669"/>
      <c r="R81" s="669">
        <v>0.47</v>
      </c>
      <c r="S81" s="669"/>
      <c r="T81" s="482"/>
      <c r="U81" s="654" t="str">
        <f>IF('Encodage réponses Es'!BL45="","",'Encodage réponses Es'!BL45)</f>
        <v/>
      </c>
      <c r="V81" s="655"/>
    </row>
    <row r="82" spans="1:22" x14ac:dyDescent="0.25">
      <c r="A82" s="740">
        <v>2</v>
      </c>
      <c r="B82" s="416">
        <v>19</v>
      </c>
      <c r="C82" s="700">
        <v>0.88</v>
      </c>
      <c r="D82" s="700"/>
      <c r="E82" s="700">
        <v>0.9</v>
      </c>
      <c r="F82" s="700"/>
      <c r="G82" s="700">
        <v>0.84</v>
      </c>
      <c r="H82" s="700"/>
      <c r="I82" s="417"/>
      <c r="J82" s="701" t="str">
        <f>IF('Encodage réponses Es'!AD45="","",'Encodage réponses Es'!AD45)</f>
        <v/>
      </c>
      <c r="K82" s="702"/>
      <c r="L82" s="653"/>
      <c r="M82" s="445">
        <v>54</v>
      </c>
      <c r="N82" s="670">
        <v>0.26</v>
      </c>
      <c r="O82" s="670"/>
      <c r="P82" s="670">
        <v>0.28000000000000003</v>
      </c>
      <c r="Q82" s="670"/>
      <c r="R82" s="670">
        <v>0.22</v>
      </c>
      <c r="S82" s="670"/>
      <c r="T82" s="446"/>
      <c r="U82" s="662" t="str">
        <f>IF('Encodage réponses Es'!BM45="","",'Encodage réponses Es'!BM45)</f>
        <v/>
      </c>
      <c r="V82" s="663"/>
    </row>
    <row r="83" spans="1:22" x14ac:dyDescent="0.25">
      <c r="A83" s="740"/>
      <c r="B83" s="414">
        <v>21</v>
      </c>
      <c r="C83" s="669">
        <v>0.36</v>
      </c>
      <c r="D83" s="669"/>
      <c r="E83" s="669">
        <v>0.37</v>
      </c>
      <c r="F83" s="669"/>
      <c r="G83" s="669">
        <v>0.28999999999999998</v>
      </c>
      <c r="H83" s="669"/>
      <c r="I83" s="409"/>
      <c r="J83" s="654" t="str">
        <f>IF('Encodage réponses Es'!AF45="","",'Encodage réponses Es'!AF45)</f>
        <v/>
      </c>
      <c r="K83" s="655"/>
      <c r="L83" s="666">
        <v>7</v>
      </c>
      <c r="M83" s="414">
        <v>66</v>
      </c>
      <c r="N83" s="669">
        <v>0.4</v>
      </c>
      <c r="O83" s="669"/>
      <c r="P83" s="669">
        <v>0.42</v>
      </c>
      <c r="Q83" s="669"/>
      <c r="R83" s="669">
        <v>0.35</v>
      </c>
      <c r="S83" s="669"/>
      <c r="T83" s="409"/>
      <c r="U83" s="654" t="str">
        <f>IF('Encodage réponses Es'!BY45="","",'Encodage réponses Es'!BY45)</f>
        <v/>
      </c>
      <c r="V83" s="655"/>
    </row>
    <row r="84" spans="1:22" x14ac:dyDescent="0.25">
      <c r="A84" s="716" t="s">
        <v>160</v>
      </c>
      <c r="B84" s="717"/>
      <c r="C84" s="717"/>
      <c r="D84" s="717"/>
      <c r="E84" s="717"/>
      <c r="F84" s="717"/>
      <c r="G84" s="717"/>
      <c r="H84" s="717"/>
      <c r="I84" s="717"/>
      <c r="J84" s="717"/>
      <c r="K84" s="718"/>
      <c r="L84" s="652"/>
      <c r="M84" s="450">
        <v>67</v>
      </c>
      <c r="N84" s="660">
        <v>0.45</v>
      </c>
      <c r="O84" s="661"/>
      <c r="P84" s="660">
        <v>0.47</v>
      </c>
      <c r="Q84" s="661"/>
      <c r="R84" s="660">
        <v>0.37</v>
      </c>
      <c r="S84" s="661"/>
      <c r="T84" s="448"/>
      <c r="U84" s="662" t="str">
        <f>IF('Encodage réponses Es'!BZ45="","",'Encodage réponses Es'!BZ45)</f>
        <v/>
      </c>
      <c r="V84" s="663"/>
    </row>
    <row r="85" spans="1:22" x14ac:dyDescent="0.25">
      <c r="A85" s="740">
        <v>3</v>
      </c>
      <c r="B85" s="419">
        <v>26</v>
      </c>
      <c r="C85" s="749">
        <v>0.59</v>
      </c>
      <c r="D85" s="749"/>
      <c r="E85" s="749">
        <v>0.61</v>
      </c>
      <c r="F85" s="749"/>
      <c r="G85" s="749">
        <v>0.52</v>
      </c>
      <c r="H85" s="749"/>
      <c r="I85" s="489"/>
      <c r="J85" s="701" t="str">
        <f>IF('Encodage réponses Es'!AK45="","",'Encodage réponses Es'!AK45)</f>
        <v/>
      </c>
      <c r="K85" s="702"/>
      <c r="L85" s="652"/>
      <c r="M85" s="414">
        <v>68</v>
      </c>
      <c r="N85" s="669">
        <v>0.51</v>
      </c>
      <c r="O85" s="669"/>
      <c r="P85" s="669">
        <v>0.54</v>
      </c>
      <c r="Q85" s="669"/>
      <c r="R85" s="669">
        <v>0.4</v>
      </c>
      <c r="S85" s="669"/>
      <c r="T85" s="482"/>
      <c r="U85" s="654" t="str">
        <f>IF('Encodage réponses Es'!CA45="","",'Encodage réponses Es'!CA45)</f>
        <v/>
      </c>
      <c r="V85" s="655"/>
    </row>
    <row r="86" spans="1:22" x14ac:dyDescent="0.25">
      <c r="A86" s="740"/>
      <c r="B86" s="412">
        <v>28</v>
      </c>
      <c r="C86" s="713">
        <v>0.42</v>
      </c>
      <c r="D86" s="713"/>
      <c r="E86" s="713">
        <v>0.45</v>
      </c>
      <c r="F86" s="713"/>
      <c r="G86" s="713">
        <v>0.32</v>
      </c>
      <c r="H86" s="713"/>
      <c r="I86" s="410"/>
      <c r="J86" s="654" t="str">
        <f>IF('Encodage réponses Es'!AM45="","",'Encodage réponses Es'!AM45)</f>
        <v/>
      </c>
      <c r="K86" s="655"/>
      <c r="L86" s="652"/>
      <c r="M86" s="445">
        <v>69</v>
      </c>
      <c r="N86" s="670">
        <v>0.57999999999999996</v>
      </c>
      <c r="O86" s="670"/>
      <c r="P86" s="670">
        <v>0.61</v>
      </c>
      <c r="Q86" s="670"/>
      <c r="R86" s="670">
        <v>0.49</v>
      </c>
      <c r="S86" s="670"/>
      <c r="T86" s="446"/>
      <c r="U86" s="662" t="str">
        <f>IF('Encodage réponses Es'!CB45="","",'Encodage réponses Es'!CB45)</f>
        <v/>
      </c>
      <c r="V86" s="663"/>
    </row>
    <row r="87" spans="1:22" x14ac:dyDescent="0.25">
      <c r="A87" s="740">
        <v>4</v>
      </c>
      <c r="B87" s="419">
        <v>35</v>
      </c>
      <c r="C87" s="749">
        <v>0.45</v>
      </c>
      <c r="D87" s="749"/>
      <c r="E87" s="748">
        <v>0.49</v>
      </c>
      <c r="F87" s="748"/>
      <c r="G87" s="748">
        <v>0.33</v>
      </c>
      <c r="H87" s="748"/>
      <c r="I87" s="489"/>
      <c r="J87" s="701" t="str">
        <f>IF('Encodage réponses Es'!AT45="","",'Encodage réponses Es'!AT45)</f>
        <v/>
      </c>
      <c r="K87" s="702"/>
      <c r="L87" s="653"/>
      <c r="M87" s="414">
        <v>70</v>
      </c>
      <c r="N87" s="669">
        <v>0.64</v>
      </c>
      <c r="O87" s="669"/>
      <c r="P87" s="775">
        <v>0.67</v>
      </c>
      <c r="Q87" s="775"/>
      <c r="R87" s="775">
        <v>0.55000000000000004</v>
      </c>
      <c r="S87" s="775"/>
      <c r="T87" s="482"/>
      <c r="U87" s="654" t="str">
        <f>IF('Encodage réponses Es'!CC45="","",'Encodage réponses Es'!CC45)</f>
        <v/>
      </c>
      <c r="V87" s="655"/>
    </row>
    <row r="88" spans="1:22" x14ac:dyDescent="0.25">
      <c r="A88" s="740"/>
      <c r="B88" s="412">
        <v>36</v>
      </c>
      <c r="C88" s="713">
        <v>0.22</v>
      </c>
      <c r="D88" s="713"/>
      <c r="E88" s="713">
        <v>0.21</v>
      </c>
      <c r="F88" s="713"/>
      <c r="G88" s="713">
        <v>0.23</v>
      </c>
      <c r="H88" s="713"/>
      <c r="I88" s="410"/>
      <c r="J88" s="654" t="str">
        <f>IF('Encodage réponses Es'!AU45="","",'Encodage réponses Es'!AU45)</f>
        <v/>
      </c>
      <c r="K88" s="655"/>
      <c r="L88" s="652">
        <v>8</v>
      </c>
      <c r="M88" s="445">
        <v>78</v>
      </c>
      <c r="N88" s="670">
        <v>0.57999999999999996</v>
      </c>
      <c r="O88" s="670"/>
      <c r="P88" s="670">
        <v>0.6</v>
      </c>
      <c r="Q88" s="670"/>
      <c r="R88" s="670">
        <v>0.51</v>
      </c>
      <c r="S88" s="670"/>
      <c r="T88" s="446"/>
      <c r="U88" s="662" t="str">
        <f>IF('Encodage réponses Es'!CK45="","",'Encodage réponses Es'!CK45)</f>
        <v/>
      </c>
      <c r="V88" s="663"/>
    </row>
    <row r="89" spans="1:22" x14ac:dyDescent="0.25">
      <c r="A89" s="740"/>
      <c r="B89" s="419">
        <v>37</v>
      </c>
      <c r="C89" s="749">
        <v>0.56000000000000005</v>
      </c>
      <c r="D89" s="749"/>
      <c r="E89" s="748">
        <v>0.56999999999999995</v>
      </c>
      <c r="F89" s="748"/>
      <c r="G89" s="748">
        <v>0.53</v>
      </c>
      <c r="H89" s="748"/>
      <c r="I89" s="489"/>
      <c r="J89" s="701" t="str">
        <f>IF('Encodage réponses Es'!AV45="","",'Encodage réponses Es'!AV45)</f>
        <v/>
      </c>
      <c r="K89" s="702"/>
      <c r="L89" s="652"/>
      <c r="M89" s="414">
        <v>79</v>
      </c>
      <c r="N89" s="669">
        <v>0.35</v>
      </c>
      <c r="O89" s="669"/>
      <c r="P89" s="775">
        <v>0.36</v>
      </c>
      <c r="Q89" s="775"/>
      <c r="R89" s="775">
        <v>0.32</v>
      </c>
      <c r="S89" s="775"/>
      <c r="T89" s="482"/>
      <c r="U89" s="654" t="str">
        <f>IF('Encodage réponses Es'!CL45="","",'Encodage réponses Es'!CL45)</f>
        <v/>
      </c>
      <c r="V89" s="655"/>
    </row>
    <row r="90" spans="1:22" x14ac:dyDescent="0.25">
      <c r="A90" s="740"/>
      <c r="B90" s="412">
        <v>38</v>
      </c>
      <c r="C90" s="713">
        <v>0.75</v>
      </c>
      <c r="D90" s="713"/>
      <c r="E90" s="713">
        <v>0.77</v>
      </c>
      <c r="F90" s="713"/>
      <c r="G90" s="713">
        <v>0.69</v>
      </c>
      <c r="H90" s="713"/>
      <c r="I90" s="410"/>
      <c r="J90" s="654" t="str">
        <f>IF('Encodage réponses Es'!AW45="","",'Encodage réponses Es'!AW45)</f>
        <v/>
      </c>
      <c r="K90" s="655"/>
      <c r="L90" s="652"/>
      <c r="M90" s="445">
        <v>80</v>
      </c>
      <c r="N90" s="670">
        <v>0.33</v>
      </c>
      <c r="O90" s="670"/>
      <c r="P90" s="670">
        <v>0.35</v>
      </c>
      <c r="Q90" s="670"/>
      <c r="R90" s="670">
        <v>0.28000000000000003</v>
      </c>
      <c r="S90" s="670"/>
      <c r="T90" s="446"/>
      <c r="U90" s="662" t="str">
        <f>IF('Encodage réponses Es'!CM45="","",'Encodage réponses Es'!CM45)</f>
        <v/>
      </c>
      <c r="V90" s="663"/>
    </row>
    <row r="91" spans="1:22" x14ac:dyDescent="0.25">
      <c r="A91" s="740"/>
      <c r="B91" s="419">
        <v>39</v>
      </c>
      <c r="C91" s="749">
        <v>0.51</v>
      </c>
      <c r="D91" s="749"/>
      <c r="E91" s="748">
        <v>0.53</v>
      </c>
      <c r="F91" s="748"/>
      <c r="G91" s="748">
        <v>0.43</v>
      </c>
      <c r="H91" s="748"/>
      <c r="I91" s="489"/>
      <c r="J91" s="701" t="str">
        <f>IF('Encodage réponses Es'!AX45="","",'Encodage réponses Es'!AX45)</f>
        <v/>
      </c>
      <c r="K91" s="702"/>
      <c r="L91" s="652"/>
      <c r="M91" s="414">
        <v>81</v>
      </c>
      <c r="N91" s="669">
        <v>0.14000000000000001</v>
      </c>
      <c r="O91" s="669"/>
      <c r="P91" s="775">
        <v>0.14000000000000001</v>
      </c>
      <c r="Q91" s="775"/>
      <c r="R91" s="775">
        <v>0.15</v>
      </c>
      <c r="S91" s="775"/>
      <c r="T91" s="482"/>
      <c r="U91" s="654" t="str">
        <f>IF('Encodage réponses Es'!CN45="","",'Encodage réponses Es'!CN45)</f>
        <v/>
      </c>
      <c r="V91" s="655"/>
    </row>
    <row r="92" spans="1:22" x14ac:dyDescent="0.25">
      <c r="A92" s="740"/>
      <c r="B92" s="412">
        <v>40</v>
      </c>
      <c r="C92" s="713">
        <v>0.77</v>
      </c>
      <c r="D92" s="713"/>
      <c r="E92" s="713">
        <v>0.8</v>
      </c>
      <c r="F92" s="713"/>
      <c r="G92" s="713">
        <v>0.68</v>
      </c>
      <c r="H92" s="713"/>
      <c r="I92" s="410"/>
      <c r="J92" s="654" t="str">
        <f>IF('Encodage réponses Es'!AY45="","",'Encodage réponses Es'!AY45)</f>
        <v/>
      </c>
      <c r="K92" s="655"/>
      <c r="L92" s="681" t="s">
        <v>163</v>
      </c>
      <c r="M92" s="681"/>
      <c r="N92" s="681"/>
      <c r="O92" s="681"/>
      <c r="P92" s="681"/>
      <c r="Q92" s="681"/>
      <c r="R92" s="681"/>
      <c r="S92" s="681"/>
      <c r="T92" s="681"/>
      <c r="U92" s="681"/>
      <c r="V92" s="682"/>
    </row>
    <row r="93" spans="1:22" x14ac:dyDescent="0.25">
      <c r="A93" s="740"/>
      <c r="B93" s="419">
        <v>43</v>
      </c>
      <c r="C93" s="749">
        <v>0.51</v>
      </c>
      <c r="D93" s="749"/>
      <c r="E93" s="748">
        <v>0.52</v>
      </c>
      <c r="F93" s="748"/>
      <c r="G93" s="748">
        <v>0.48</v>
      </c>
      <c r="H93" s="748"/>
      <c r="I93" s="489"/>
      <c r="J93" s="701" t="str">
        <f>IF('Encodage réponses Es'!BB45="","",'Encodage réponses Es'!BB45)</f>
        <v/>
      </c>
      <c r="K93" s="702"/>
      <c r="L93" s="652">
        <v>5</v>
      </c>
      <c r="M93" s="449">
        <v>48</v>
      </c>
      <c r="N93" s="770">
        <v>0.16</v>
      </c>
      <c r="O93" s="770"/>
      <c r="P93" s="782">
        <v>0.16</v>
      </c>
      <c r="Q93" s="782"/>
      <c r="R93" s="782">
        <v>0.16</v>
      </c>
      <c r="S93" s="782"/>
      <c r="T93" s="480"/>
      <c r="U93" s="662" t="str">
        <f>IF('Encodage réponses Es'!BG45="","",'Encodage réponses Es'!BG45)</f>
        <v/>
      </c>
      <c r="V93" s="663"/>
    </row>
    <row r="94" spans="1:22" x14ac:dyDescent="0.25">
      <c r="A94" s="740"/>
      <c r="B94" s="412">
        <v>44</v>
      </c>
      <c r="C94" s="713">
        <v>0.15</v>
      </c>
      <c r="D94" s="713"/>
      <c r="E94" s="713">
        <v>0.15</v>
      </c>
      <c r="F94" s="713"/>
      <c r="G94" s="713">
        <v>0.18</v>
      </c>
      <c r="H94" s="713"/>
      <c r="I94" s="410"/>
      <c r="J94" s="654" t="str">
        <f>IF('Encodage réponses Es'!BC45="","",'Encodage réponses Es'!BC45)</f>
        <v/>
      </c>
      <c r="K94" s="655"/>
      <c r="L94" s="653"/>
      <c r="M94" s="412">
        <v>49</v>
      </c>
      <c r="N94" s="713">
        <v>0.25</v>
      </c>
      <c r="O94" s="713"/>
      <c r="P94" s="713">
        <v>0.24</v>
      </c>
      <c r="Q94" s="713"/>
      <c r="R94" s="713">
        <v>0.28000000000000003</v>
      </c>
      <c r="S94" s="713"/>
      <c r="T94" s="410"/>
      <c r="U94" s="654" t="str">
        <f>IF('Encodage réponses Es'!BH45="","",'Encodage réponses Es'!BH45)</f>
        <v/>
      </c>
      <c r="V94" s="655"/>
    </row>
    <row r="95" spans="1:22" x14ac:dyDescent="0.25">
      <c r="A95" s="745" t="s">
        <v>161</v>
      </c>
      <c r="B95" s="746"/>
      <c r="C95" s="746"/>
      <c r="D95" s="746"/>
      <c r="E95" s="746"/>
      <c r="F95" s="746"/>
      <c r="G95" s="746"/>
      <c r="H95" s="746"/>
      <c r="I95" s="746"/>
      <c r="J95" s="746"/>
      <c r="K95" s="747"/>
      <c r="L95" s="763" t="s">
        <v>79</v>
      </c>
      <c r="M95" s="763"/>
      <c r="N95" s="763"/>
      <c r="O95" s="763"/>
      <c r="P95" s="763"/>
      <c r="Q95" s="763"/>
      <c r="R95" s="763"/>
      <c r="S95" s="763"/>
      <c r="T95" s="763"/>
      <c r="U95" s="763"/>
      <c r="V95" s="764"/>
    </row>
    <row r="96" spans="1:22" ht="13.8" thickBot="1" x14ac:dyDescent="0.3">
      <c r="A96" s="754">
        <v>1</v>
      </c>
      <c r="B96" s="422">
        <v>11</v>
      </c>
      <c r="C96" s="744">
        <v>0.23</v>
      </c>
      <c r="D96" s="744"/>
      <c r="E96" s="744">
        <v>0.25</v>
      </c>
      <c r="F96" s="744"/>
      <c r="G96" s="744">
        <v>0.16</v>
      </c>
      <c r="H96" s="744"/>
      <c r="I96" s="423"/>
      <c r="J96" s="701" t="str">
        <f>IF('Encodage réponses Es'!V45="","",'Encodage réponses Es'!V45)</f>
        <v/>
      </c>
      <c r="K96" s="702"/>
      <c r="L96" s="500">
        <v>7</v>
      </c>
      <c r="M96" s="473">
        <v>71</v>
      </c>
      <c r="N96" s="776">
        <v>0.4</v>
      </c>
      <c r="O96" s="776"/>
      <c r="P96" s="776">
        <v>0.41</v>
      </c>
      <c r="Q96" s="776"/>
      <c r="R96" s="776">
        <v>0.34</v>
      </c>
      <c r="S96" s="776"/>
      <c r="T96" s="479"/>
      <c r="U96" s="777" t="str">
        <f>IF('Encodage réponses Es'!CD45="","",'Encodage réponses Es'!CD45)</f>
        <v/>
      </c>
      <c r="V96" s="778"/>
    </row>
    <row r="97" spans="1:11" x14ac:dyDescent="0.25">
      <c r="A97" s="739"/>
      <c r="B97" s="424">
        <v>12</v>
      </c>
      <c r="C97" s="720">
        <v>0.28000000000000003</v>
      </c>
      <c r="D97" s="720"/>
      <c r="E97" s="720">
        <v>0.3</v>
      </c>
      <c r="F97" s="720"/>
      <c r="G97" s="720">
        <v>0.2</v>
      </c>
      <c r="H97" s="720"/>
      <c r="I97" s="425"/>
      <c r="J97" s="654" t="str">
        <f>IF('Encodage réponses Es'!W45="","",'Encodage réponses Es'!W45)</f>
        <v/>
      </c>
      <c r="K97" s="655"/>
    </row>
    <row r="98" spans="1:11" x14ac:dyDescent="0.25">
      <c r="A98" s="739"/>
      <c r="B98" s="426">
        <v>14</v>
      </c>
      <c r="C98" s="719">
        <v>0.3</v>
      </c>
      <c r="D98" s="719"/>
      <c r="E98" s="719">
        <v>0.31</v>
      </c>
      <c r="F98" s="719"/>
      <c r="G98" s="719">
        <v>0.26</v>
      </c>
      <c r="H98" s="719"/>
      <c r="I98" s="427"/>
      <c r="J98" s="701" t="str">
        <f>IF('Encodage réponses Es'!Y45="","",'Encodage réponses Es'!Y45)</f>
        <v/>
      </c>
      <c r="K98" s="702"/>
    </row>
    <row r="99" spans="1:11" x14ac:dyDescent="0.25">
      <c r="A99" s="739">
        <v>2</v>
      </c>
      <c r="B99" s="424">
        <v>22</v>
      </c>
      <c r="C99" s="720">
        <v>0.66</v>
      </c>
      <c r="D99" s="720"/>
      <c r="E99" s="720">
        <v>0.68</v>
      </c>
      <c r="F99" s="720"/>
      <c r="G99" s="720">
        <v>0.59</v>
      </c>
      <c r="H99" s="720"/>
      <c r="I99" s="425"/>
      <c r="J99" s="654" t="str">
        <f>IF('Encodage réponses Es'!AG45="","",'Encodage réponses Es'!AG45)</f>
        <v/>
      </c>
      <c r="K99" s="655"/>
    </row>
    <row r="100" spans="1:11" x14ac:dyDescent="0.25">
      <c r="A100" s="739"/>
      <c r="B100" s="426">
        <v>23</v>
      </c>
      <c r="C100" s="719">
        <v>0.68</v>
      </c>
      <c r="D100" s="719"/>
      <c r="E100" s="719">
        <v>0.71</v>
      </c>
      <c r="F100" s="719"/>
      <c r="G100" s="719">
        <v>0.59</v>
      </c>
      <c r="H100" s="719"/>
      <c r="I100" s="427"/>
      <c r="J100" s="701" t="str">
        <f>IF('Encodage réponses Es'!AH45="","",'Encodage réponses Es'!AH45)</f>
        <v/>
      </c>
      <c r="K100" s="702"/>
    </row>
    <row r="101" spans="1:11" x14ac:dyDescent="0.25">
      <c r="A101" s="739"/>
      <c r="B101" s="424">
        <v>24</v>
      </c>
      <c r="C101" s="720">
        <v>0.7</v>
      </c>
      <c r="D101" s="720"/>
      <c r="E101" s="720">
        <v>0.71</v>
      </c>
      <c r="F101" s="720"/>
      <c r="G101" s="720">
        <v>0.69</v>
      </c>
      <c r="H101" s="720"/>
      <c r="I101" s="425"/>
      <c r="J101" s="654" t="str">
        <f>IF('Encodage réponses Es'!AI45="","",'Encodage réponses Es'!AI45)</f>
        <v/>
      </c>
      <c r="K101" s="655"/>
    </row>
    <row r="102" spans="1:11" ht="13.8" thickBot="1" x14ac:dyDescent="0.3">
      <c r="A102" s="472">
        <v>3</v>
      </c>
      <c r="B102" s="504">
        <v>27</v>
      </c>
      <c r="C102" s="743">
        <v>0.35</v>
      </c>
      <c r="D102" s="743"/>
      <c r="E102" s="743">
        <v>0.39</v>
      </c>
      <c r="F102" s="743"/>
      <c r="G102" s="743">
        <v>0.24</v>
      </c>
      <c r="H102" s="743"/>
      <c r="I102" s="505"/>
      <c r="J102" s="741" t="str">
        <f>IF('Encodage réponses Es'!AL45="","",'Encodage réponses Es'!AL45)</f>
        <v/>
      </c>
      <c r="K102" s="742"/>
    </row>
    <row r="103" spans="1:11" x14ac:dyDescent="0.25">
      <c r="C103" s="411"/>
      <c r="D103" s="411"/>
      <c r="E103" s="411"/>
      <c r="F103" s="411"/>
      <c r="G103" s="411"/>
      <c r="H103" s="411"/>
      <c r="J103" s="421"/>
      <c r="K103" s="421"/>
    </row>
    <row r="104" spans="1:11" x14ac:dyDescent="0.25">
      <c r="J104" s="429"/>
      <c r="K104" s="429"/>
    </row>
  </sheetData>
  <sheetProtection password="CC48" sheet="1" objects="1" scenarios="1" selectLockedCells="1" selectUnlockedCells="1"/>
  <mergeCells count="445">
    <mergeCell ref="N96:O96"/>
    <mergeCell ref="P96:Q96"/>
    <mergeCell ref="R96:S96"/>
    <mergeCell ref="U96:V96"/>
    <mergeCell ref="L12:O12"/>
    <mergeCell ref="P12:Q12"/>
    <mergeCell ref="R12:S12"/>
    <mergeCell ref="T12:U12"/>
    <mergeCell ref="N93:O93"/>
    <mergeCell ref="P93:Q93"/>
    <mergeCell ref="R93:S93"/>
    <mergeCell ref="U93:V93"/>
    <mergeCell ref="N94:O94"/>
    <mergeCell ref="P94:Q94"/>
    <mergeCell ref="R94:S94"/>
    <mergeCell ref="U94:V94"/>
    <mergeCell ref="N91:O91"/>
    <mergeCell ref="P91:Q91"/>
    <mergeCell ref="R91:S91"/>
    <mergeCell ref="U91:V91"/>
    <mergeCell ref="U90:V90"/>
    <mergeCell ref="N87:O87"/>
    <mergeCell ref="P87:Q87"/>
    <mergeCell ref="N82:O82"/>
    <mergeCell ref="L95:V95"/>
    <mergeCell ref="L92:V92"/>
    <mergeCell ref="N85:O85"/>
    <mergeCell ref="P85:Q85"/>
    <mergeCell ref="R85:S85"/>
    <mergeCell ref="U85:V85"/>
    <mergeCell ref="N86:O86"/>
    <mergeCell ref="P86:Q86"/>
    <mergeCell ref="R86:S86"/>
    <mergeCell ref="U86:V86"/>
    <mergeCell ref="L88:L91"/>
    <mergeCell ref="P89:Q89"/>
    <mergeCell ref="R89:S89"/>
    <mergeCell ref="U89:V89"/>
    <mergeCell ref="N90:O90"/>
    <mergeCell ref="P90:Q90"/>
    <mergeCell ref="R90:S90"/>
    <mergeCell ref="R87:S87"/>
    <mergeCell ref="U87:V87"/>
    <mergeCell ref="N88:O88"/>
    <mergeCell ref="P88:Q88"/>
    <mergeCell ref="R88:S88"/>
    <mergeCell ref="U88:V88"/>
    <mergeCell ref="N89:O89"/>
    <mergeCell ref="N83:O83"/>
    <mergeCell ref="P83:Q83"/>
    <mergeCell ref="R83:S83"/>
    <mergeCell ref="U83:V83"/>
    <mergeCell ref="N78:O78"/>
    <mergeCell ref="P78:Q78"/>
    <mergeCell ref="R78:S78"/>
    <mergeCell ref="U78:V78"/>
    <mergeCell ref="N79:O79"/>
    <mergeCell ref="P79:Q79"/>
    <mergeCell ref="R79:S79"/>
    <mergeCell ref="U79:V79"/>
    <mergeCell ref="N80:O80"/>
    <mergeCell ref="P80:Q80"/>
    <mergeCell ref="R80:S80"/>
    <mergeCell ref="U80:V80"/>
    <mergeCell ref="N81:O81"/>
    <mergeCell ref="P81:Q81"/>
    <mergeCell ref="R81:S81"/>
    <mergeCell ref="U81:V81"/>
    <mergeCell ref="P82:Q82"/>
    <mergeCell ref="R82:S82"/>
    <mergeCell ref="U82:V82"/>
    <mergeCell ref="R73:S73"/>
    <mergeCell ref="N74:O74"/>
    <mergeCell ref="P74:Q74"/>
    <mergeCell ref="R74:S74"/>
    <mergeCell ref="U74:V74"/>
    <mergeCell ref="L77:V77"/>
    <mergeCell ref="N76:O76"/>
    <mergeCell ref="P76:Q76"/>
    <mergeCell ref="R76:S76"/>
    <mergeCell ref="U76:V76"/>
    <mergeCell ref="U73:V73"/>
    <mergeCell ref="L69:V69"/>
    <mergeCell ref="N70:O70"/>
    <mergeCell ref="N65:O65"/>
    <mergeCell ref="P65:Q65"/>
    <mergeCell ref="R65:S65"/>
    <mergeCell ref="U65:V65"/>
    <mergeCell ref="N66:O66"/>
    <mergeCell ref="P66:Q66"/>
    <mergeCell ref="R66:S66"/>
    <mergeCell ref="U66:V66"/>
    <mergeCell ref="N67:O67"/>
    <mergeCell ref="N68:O68"/>
    <mergeCell ref="P68:Q68"/>
    <mergeCell ref="R68:S68"/>
    <mergeCell ref="U68:V68"/>
    <mergeCell ref="P70:Q70"/>
    <mergeCell ref="R70:S70"/>
    <mergeCell ref="U70:V70"/>
    <mergeCell ref="N63:O63"/>
    <mergeCell ref="P63:Q63"/>
    <mergeCell ref="R63:S63"/>
    <mergeCell ref="U63:V63"/>
    <mergeCell ref="N64:O64"/>
    <mergeCell ref="P64:Q64"/>
    <mergeCell ref="R64:S64"/>
    <mergeCell ref="U64:V64"/>
    <mergeCell ref="L63:L68"/>
    <mergeCell ref="P67:Q67"/>
    <mergeCell ref="R67:S67"/>
    <mergeCell ref="U67:V67"/>
    <mergeCell ref="L60:V60"/>
    <mergeCell ref="N62:O62"/>
    <mergeCell ref="P62:Q62"/>
    <mergeCell ref="R62:S62"/>
    <mergeCell ref="U62:V62"/>
    <mergeCell ref="N54:O54"/>
    <mergeCell ref="P54:Q54"/>
    <mergeCell ref="R54:S54"/>
    <mergeCell ref="U54:V54"/>
    <mergeCell ref="N55:O55"/>
    <mergeCell ref="P55:Q55"/>
    <mergeCell ref="R55:S55"/>
    <mergeCell ref="U55:V55"/>
    <mergeCell ref="N61:O61"/>
    <mergeCell ref="P61:Q61"/>
    <mergeCell ref="R61:S61"/>
    <mergeCell ref="U61:V61"/>
    <mergeCell ref="L58:L59"/>
    <mergeCell ref="N58:O58"/>
    <mergeCell ref="P58:Q58"/>
    <mergeCell ref="R58:S58"/>
    <mergeCell ref="U58:V58"/>
    <mergeCell ref="N59:O59"/>
    <mergeCell ref="P59:Q59"/>
    <mergeCell ref="R59:S59"/>
    <mergeCell ref="U59:V59"/>
    <mergeCell ref="P56:Q56"/>
    <mergeCell ref="R56:S56"/>
    <mergeCell ref="U56:V56"/>
    <mergeCell ref="N56:O56"/>
    <mergeCell ref="L33:V33"/>
    <mergeCell ref="L49:V50"/>
    <mergeCell ref="L51:V51"/>
    <mergeCell ref="O52:U52"/>
    <mergeCell ref="N53:O53"/>
    <mergeCell ref="P53:Q53"/>
    <mergeCell ref="R53:S53"/>
    <mergeCell ref="U53:V53"/>
    <mergeCell ref="L11:O11"/>
    <mergeCell ref="P11:Q11"/>
    <mergeCell ref="R11:S11"/>
    <mergeCell ref="T11:U11"/>
    <mergeCell ref="L13:V13"/>
    <mergeCell ref="L30:V31"/>
    <mergeCell ref="L9:O9"/>
    <mergeCell ref="P9:Q9"/>
    <mergeCell ref="R9:S9"/>
    <mergeCell ref="T9:U9"/>
    <mergeCell ref="L10:O10"/>
    <mergeCell ref="P10:Q10"/>
    <mergeCell ref="R10:S10"/>
    <mergeCell ref="T10:U10"/>
    <mergeCell ref="L7:O7"/>
    <mergeCell ref="P7:Q7"/>
    <mergeCell ref="R7:S7"/>
    <mergeCell ref="T7:U7"/>
    <mergeCell ref="L8:O8"/>
    <mergeCell ref="P8:Q8"/>
    <mergeCell ref="R8:S8"/>
    <mergeCell ref="T8:U8"/>
    <mergeCell ref="T4:U4"/>
    <mergeCell ref="L5:V5"/>
    <mergeCell ref="L6:O6"/>
    <mergeCell ref="P6:Q6"/>
    <mergeCell ref="R6:S6"/>
    <mergeCell ref="T6:U6"/>
    <mergeCell ref="A69:A70"/>
    <mergeCell ref="A76:A81"/>
    <mergeCell ref="A96:A98"/>
    <mergeCell ref="C73:D73"/>
    <mergeCell ref="A65:A67"/>
    <mergeCell ref="A87:A94"/>
    <mergeCell ref="A82:A83"/>
    <mergeCell ref="C94:D94"/>
    <mergeCell ref="C91:D91"/>
    <mergeCell ref="C92:D92"/>
    <mergeCell ref="C93:D93"/>
    <mergeCell ref="C89:D89"/>
    <mergeCell ref="C79:D79"/>
    <mergeCell ref="C76:D76"/>
    <mergeCell ref="C69:D69"/>
    <mergeCell ref="C65:D65"/>
    <mergeCell ref="G89:H89"/>
    <mergeCell ref="J89:K89"/>
    <mergeCell ref="C90:D90"/>
    <mergeCell ref="E90:F90"/>
    <mergeCell ref="G90:H90"/>
    <mergeCell ref="J90:K90"/>
    <mergeCell ref="L1:V1"/>
    <mergeCell ref="P2:Q2"/>
    <mergeCell ref="R2:S2"/>
    <mergeCell ref="T2:U2"/>
    <mergeCell ref="L4:O4"/>
    <mergeCell ref="P4:Q4"/>
    <mergeCell ref="R4:S4"/>
    <mergeCell ref="C88:D88"/>
    <mergeCell ref="C85:D85"/>
    <mergeCell ref="G85:H85"/>
    <mergeCell ref="J85:K85"/>
    <mergeCell ref="C86:D86"/>
    <mergeCell ref="E86:F86"/>
    <mergeCell ref="G86:H86"/>
    <mergeCell ref="J86:K86"/>
    <mergeCell ref="C87:D87"/>
    <mergeCell ref="C83:D83"/>
    <mergeCell ref="E83:F83"/>
    <mergeCell ref="E101:F101"/>
    <mergeCell ref="E102:F102"/>
    <mergeCell ref="E73:F73"/>
    <mergeCell ref="G73:H73"/>
    <mergeCell ref="E93:F93"/>
    <mergeCell ref="G93:H93"/>
    <mergeCell ref="J93:K93"/>
    <mergeCell ref="E94:F94"/>
    <mergeCell ref="G94:H94"/>
    <mergeCell ref="J94:K94"/>
    <mergeCell ref="E91:F91"/>
    <mergeCell ref="G91:H91"/>
    <mergeCell ref="J91:K91"/>
    <mergeCell ref="E92:F92"/>
    <mergeCell ref="G92:H92"/>
    <mergeCell ref="J92:K92"/>
    <mergeCell ref="E89:F89"/>
    <mergeCell ref="E87:F87"/>
    <mergeCell ref="G87:H87"/>
    <mergeCell ref="J87:K87"/>
    <mergeCell ref="E88:F88"/>
    <mergeCell ref="G88:H88"/>
    <mergeCell ref="J88:K88"/>
    <mergeCell ref="E85:F85"/>
    <mergeCell ref="A99:A101"/>
    <mergeCell ref="A85:A86"/>
    <mergeCell ref="J102:K102"/>
    <mergeCell ref="G97:H97"/>
    <mergeCell ref="G98:H98"/>
    <mergeCell ref="G99:H99"/>
    <mergeCell ref="G100:H100"/>
    <mergeCell ref="G101:H101"/>
    <mergeCell ref="G102:H102"/>
    <mergeCell ref="C101:D101"/>
    <mergeCell ref="C102:D102"/>
    <mergeCell ref="E96:F96"/>
    <mergeCell ref="G96:H96"/>
    <mergeCell ref="J96:K96"/>
    <mergeCell ref="J97:K97"/>
    <mergeCell ref="J98:K98"/>
    <mergeCell ref="J99:K99"/>
    <mergeCell ref="J100:K100"/>
    <mergeCell ref="J101:K101"/>
    <mergeCell ref="A95:K95"/>
    <mergeCell ref="C96:D96"/>
    <mergeCell ref="C97:D97"/>
    <mergeCell ref="C98:D98"/>
    <mergeCell ref="C99:D99"/>
    <mergeCell ref="C100:D100"/>
    <mergeCell ref="E97:F97"/>
    <mergeCell ref="E98:F98"/>
    <mergeCell ref="E99:F99"/>
    <mergeCell ref="E100:F100"/>
    <mergeCell ref="I8:J8"/>
    <mergeCell ref="I10:J10"/>
    <mergeCell ref="I9:J9"/>
    <mergeCell ref="I11:J11"/>
    <mergeCell ref="A61:K61"/>
    <mergeCell ref="A68:K68"/>
    <mergeCell ref="A54:A60"/>
    <mergeCell ref="A11:D11"/>
    <mergeCell ref="E8:F8"/>
    <mergeCell ref="E9:F9"/>
    <mergeCell ref="E10:F10"/>
    <mergeCell ref="E11:F11"/>
    <mergeCell ref="G8:H8"/>
    <mergeCell ref="G9:H9"/>
    <mergeCell ref="G10:H10"/>
    <mergeCell ref="G11:H11"/>
    <mergeCell ref="A8:D8"/>
    <mergeCell ref="A9:D9"/>
    <mergeCell ref="A10:D10"/>
    <mergeCell ref="G83:H83"/>
    <mergeCell ref="J83:K83"/>
    <mergeCell ref="A84:K84"/>
    <mergeCell ref="C81:D81"/>
    <mergeCell ref="E81:F81"/>
    <mergeCell ref="G81:H81"/>
    <mergeCell ref="J81:K81"/>
    <mergeCell ref="C82:D82"/>
    <mergeCell ref="E82:F82"/>
    <mergeCell ref="G82:H82"/>
    <mergeCell ref="J82:K82"/>
    <mergeCell ref="E79:F79"/>
    <mergeCell ref="G79:H79"/>
    <mergeCell ref="J79:K79"/>
    <mergeCell ref="C80:D80"/>
    <mergeCell ref="E80:F80"/>
    <mergeCell ref="G80:H80"/>
    <mergeCell ref="J80:K80"/>
    <mergeCell ref="E77:F77"/>
    <mergeCell ref="G77:H77"/>
    <mergeCell ref="J77:K77"/>
    <mergeCell ref="C78:D78"/>
    <mergeCell ref="E78:F78"/>
    <mergeCell ref="G78:H78"/>
    <mergeCell ref="J78:K78"/>
    <mergeCell ref="E76:F76"/>
    <mergeCell ref="G76:H76"/>
    <mergeCell ref="J76:K76"/>
    <mergeCell ref="C77:D77"/>
    <mergeCell ref="C74:D74"/>
    <mergeCell ref="E74:F74"/>
    <mergeCell ref="G74:H74"/>
    <mergeCell ref="J74:K74"/>
    <mergeCell ref="A75:K75"/>
    <mergeCell ref="A71:A74"/>
    <mergeCell ref="E71:F71"/>
    <mergeCell ref="G71:H71"/>
    <mergeCell ref="J71:K71"/>
    <mergeCell ref="C72:D72"/>
    <mergeCell ref="E72:F72"/>
    <mergeCell ref="G72:H72"/>
    <mergeCell ref="J72:K72"/>
    <mergeCell ref="E69:F69"/>
    <mergeCell ref="G69:H69"/>
    <mergeCell ref="J69:K69"/>
    <mergeCell ref="C70:D70"/>
    <mergeCell ref="E70:F70"/>
    <mergeCell ref="G70:H70"/>
    <mergeCell ref="J70:K70"/>
    <mergeCell ref="C71:D71"/>
    <mergeCell ref="E67:F67"/>
    <mergeCell ref="G67:H67"/>
    <mergeCell ref="J67:K67"/>
    <mergeCell ref="E65:F65"/>
    <mergeCell ref="G65:H65"/>
    <mergeCell ref="J65:K65"/>
    <mergeCell ref="C66:D66"/>
    <mergeCell ref="E66:F66"/>
    <mergeCell ref="G66:H66"/>
    <mergeCell ref="J66:K66"/>
    <mergeCell ref="C67:D67"/>
    <mergeCell ref="A63:A64"/>
    <mergeCell ref="C63:D63"/>
    <mergeCell ref="E63:F63"/>
    <mergeCell ref="G63:H63"/>
    <mergeCell ref="J63:K63"/>
    <mergeCell ref="C64:D64"/>
    <mergeCell ref="E64:F64"/>
    <mergeCell ref="G64:H64"/>
    <mergeCell ref="J64:K64"/>
    <mergeCell ref="C62:D62"/>
    <mergeCell ref="E62:F62"/>
    <mergeCell ref="G62:H62"/>
    <mergeCell ref="J62:K62"/>
    <mergeCell ref="C59:D59"/>
    <mergeCell ref="E59:F59"/>
    <mergeCell ref="G59:H59"/>
    <mergeCell ref="J59:K59"/>
    <mergeCell ref="C60:D60"/>
    <mergeCell ref="E60:F60"/>
    <mergeCell ref="G60:H60"/>
    <mergeCell ref="J60:K60"/>
    <mergeCell ref="C57:D57"/>
    <mergeCell ref="E57:F57"/>
    <mergeCell ref="G57:H57"/>
    <mergeCell ref="J57:K57"/>
    <mergeCell ref="C58:D58"/>
    <mergeCell ref="E58:F58"/>
    <mergeCell ref="G58:H58"/>
    <mergeCell ref="J58:K58"/>
    <mergeCell ref="C55:D55"/>
    <mergeCell ref="E55:F55"/>
    <mergeCell ref="G55:H55"/>
    <mergeCell ref="J55:K55"/>
    <mergeCell ref="C56:D56"/>
    <mergeCell ref="E56:F56"/>
    <mergeCell ref="G56:H56"/>
    <mergeCell ref="J56:K56"/>
    <mergeCell ref="E54:F54"/>
    <mergeCell ref="G54:H54"/>
    <mergeCell ref="J54:K54"/>
    <mergeCell ref="A13:K13"/>
    <mergeCell ref="A30:K31"/>
    <mergeCell ref="A33:K33"/>
    <mergeCell ref="A49:K50"/>
    <mergeCell ref="A51:K51"/>
    <mergeCell ref="D52:J52"/>
    <mergeCell ref="A1:K1"/>
    <mergeCell ref="E2:F2"/>
    <mergeCell ref="G2:H2"/>
    <mergeCell ref="I2:J2"/>
    <mergeCell ref="A4:D4"/>
    <mergeCell ref="E4:F4"/>
    <mergeCell ref="G4:H4"/>
    <mergeCell ref="I4:J4"/>
    <mergeCell ref="L57:V57"/>
    <mergeCell ref="L54:L56"/>
    <mergeCell ref="A5:K5"/>
    <mergeCell ref="A6:D6"/>
    <mergeCell ref="E6:F6"/>
    <mergeCell ref="G6:H6"/>
    <mergeCell ref="I6:J6"/>
    <mergeCell ref="A7:D7"/>
    <mergeCell ref="E7:F7"/>
    <mergeCell ref="G7:H7"/>
    <mergeCell ref="I7:J7"/>
    <mergeCell ref="C53:D53"/>
    <mergeCell ref="E53:F53"/>
    <mergeCell ref="G53:H53"/>
    <mergeCell ref="J53:K53"/>
    <mergeCell ref="C54:D54"/>
    <mergeCell ref="L93:L94"/>
    <mergeCell ref="J73:K73"/>
    <mergeCell ref="N75:O75"/>
    <mergeCell ref="P75:Q75"/>
    <mergeCell ref="R75:S75"/>
    <mergeCell ref="U75:V75"/>
    <mergeCell ref="N84:O84"/>
    <mergeCell ref="P84:Q84"/>
    <mergeCell ref="R84:S84"/>
    <mergeCell ref="U84:V84"/>
    <mergeCell ref="L75:L76"/>
    <mergeCell ref="L83:L87"/>
    <mergeCell ref="L78:L82"/>
    <mergeCell ref="L71:L74"/>
    <mergeCell ref="N71:O71"/>
    <mergeCell ref="P71:Q71"/>
    <mergeCell ref="R71:S71"/>
    <mergeCell ref="U71:V71"/>
    <mergeCell ref="N72:O72"/>
    <mergeCell ref="P72:Q72"/>
    <mergeCell ref="R72:S72"/>
    <mergeCell ref="U72:V72"/>
    <mergeCell ref="N73:O73"/>
    <mergeCell ref="P73:Q73"/>
  </mergeCells>
  <conditionalFormatting sqref="A54:H102 I61:K61 I68:K68 I75:K75 I84:K84 I95:K95">
    <cfRule type="cellIs" dxfId="22" priority="18" operator="lessThan">
      <formula>0.5</formula>
    </cfRule>
  </conditionalFormatting>
  <conditionalFormatting sqref="L54:S96 T57:V57 T60:V60 T69:V69 T77:V77 T92:V92 T95:V95">
    <cfRule type="cellIs" dxfId="21" priority="17" operator="lessThan">
      <formula>0.5</formula>
    </cfRule>
  </conditionalFormatting>
  <conditionalFormatting sqref="P6:V12">
    <cfRule type="cellIs" dxfId="20" priority="16" operator="lessThan">
      <formula>0.5</formula>
    </cfRule>
  </conditionalFormatting>
  <conditionalFormatting sqref="E6:K11">
    <cfRule type="cellIs" dxfId="19" priority="20" stopIfTrue="1" operator="lessThan">
      <formula>0.5</formula>
    </cfRule>
  </conditionalFormatting>
  <conditionalFormatting sqref="K6:K11">
    <cfRule type="containsBlanks" priority="21">
      <formula>LEN(TRIM(K6))=0</formula>
    </cfRule>
  </conditionalFormatting>
  <conditionalFormatting sqref="K7:K11">
    <cfRule type="containsBlanks" priority="10">
      <formula>LEN(TRIM(K7))=0</formula>
    </cfRule>
  </conditionalFormatting>
  <conditionalFormatting sqref="V6:V12">
    <cfRule type="cellIs" dxfId="18" priority="9" stopIfTrue="1" operator="lessThan">
      <formula>0.5</formula>
    </cfRule>
  </conditionalFormatting>
  <conditionalFormatting sqref="V6:V12">
    <cfRule type="containsBlanks" priority="8">
      <formula>LEN(TRIM(V6))=0</formula>
    </cfRule>
  </conditionalFormatting>
  <conditionalFormatting sqref="V7:V12">
    <cfRule type="containsBlanks" priority="7">
      <formula>LEN(TRIM(V7))=0</formula>
    </cfRule>
  </conditionalFormatting>
  <conditionalFormatting sqref="K4">
    <cfRule type="cellIs" dxfId="17" priority="4" stopIfTrue="1" operator="lessThan">
      <formula>0.5</formula>
    </cfRule>
  </conditionalFormatting>
  <conditionalFormatting sqref="K4">
    <cfRule type="containsBlanks" priority="3">
      <formula>LEN(TRIM(K4))=0</formula>
    </cfRule>
  </conditionalFormatting>
  <conditionalFormatting sqref="V4">
    <cfRule type="cellIs" dxfId="16" priority="2" stopIfTrue="1" operator="lessThan">
      <formula>0.5</formula>
    </cfRule>
  </conditionalFormatting>
  <conditionalFormatting sqref="V4">
    <cfRule type="containsBlanks" priority="1">
      <formula>LEN(TRIM(V4))=0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rgb="FF3FA8C1"/>
  </sheetPr>
  <dimension ref="A1:CI82"/>
  <sheetViews>
    <sheetView view="pageBreakPreview" zoomScaleNormal="100" workbookViewId="0">
      <pane ySplit="1" topLeftCell="A2" activePane="bottomLeft" state="frozen"/>
      <selection pane="bottomLeft" activeCell="I62" sqref="I62"/>
    </sheetView>
  </sheetViews>
  <sheetFormatPr baseColWidth="10" defaultRowHeight="13.2" x14ac:dyDescent="0.25"/>
  <cols>
    <col min="2" max="3" width="9.6640625" customWidth="1"/>
    <col min="4" max="4" width="21.44140625" customWidth="1"/>
    <col min="5" max="5" width="72.109375" customWidth="1"/>
  </cols>
  <sheetData>
    <row r="1" spans="1:87" ht="13.8" thickBot="1" x14ac:dyDescent="0.3">
      <c r="A1" s="23" t="s">
        <v>1</v>
      </c>
      <c r="B1" s="23" t="s">
        <v>22</v>
      </c>
      <c r="C1" s="23" t="s">
        <v>23</v>
      </c>
      <c r="D1" s="23" t="s">
        <v>81</v>
      </c>
      <c r="E1" s="430" t="s">
        <v>2</v>
      </c>
    </row>
    <row r="2" spans="1:87" ht="13.8" thickBot="1" x14ac:dyDescent="0.3">
      <c r="A2" s="60">
        <v>1</v>
      </c>
      <c r="B2" s="393" t="str">
        <f>IF('Encodage réponses Es'!$M$45="","",'Encodage réponses Es'!$M$45)</f>
        <v/>
      </c>
      <c r="C2" s="78">
        <v>0.98</v>
      </c>
      <c r="D2" s="277" t="s">
        <v>69</v>
      </c>
      <c r="E2" s="271" t="s">
        <v>66</v>
      </c>
    </row>
    <row r="3" spans="1:87" ht="13.8" thickBot="1" x14ac:dyDescent="0.3">
      <c r="A3" s="60">
        <v>2</v>
      </c>
      <c r="B3" s="393" t="str">
        <f>IF('Encodage réponses Es'!$M$45="","",'Encodage réponses Es'!$M$45)</f>
        <v/>
      </c>
      <c r="C3" s="78">
        <v>0.97</v>
      </c>
      <c r="D3" s="277" t="s">
        <v>69</v>
      </c>
      <c r="E3" s="271" t="s">
        <v>66</v>
      </c>
    </row>
    <row r="4" spans="1:87" ht="13.8" thickBot="1" x14ac:dyDescent="0.3">
      <c r="A4" s="60">
        <v>3</v>
      </c>
      <c r="B4" s="393" t="str">
        <f>IF('Encodage réponses Es'!$M$45="","",'Encodage réponses Es'!$M$45)</f>
        <v/>
      </c>
      <c r="C4" s="78">
        <v>0.94</v>
      </c>
      <c r="D4" s="277" t="s">
        <v>69</v>
      </c>
      <c r="E4" s="271" t="s">
        <v>66</v>
      </c>
    </row>
    <row r="5" spans="1:87" ht="13.8" thickBot="1" x14ac:dyDescent="0.3">
      <c r="A5" s="60">
        <v>4</v>
      </c>
      <c r="B5" s="393" t="str">
        <f>IF('Encodage réponses Es'!$M$45="","",'Encodage réponses Es'!$M$45)</f>
        <v/>
      </c>
      <c r="C5" s="78">
        <v>0.77</v>
      </c>
      <c r="D5" s="277" t="s">
        <v>69</v>
      </c>
      <c r="E5" s="271" t="s">
        <v>66</v>
      </c>
    </row>
    <row r="6" spans="1:87" ht="13.8" thickBot="1" x14ac:dyDescent="0.3">
      <c r="A6" s="60">
        <v>5</v>
      </c>
      <c r="B6" s="393" t="str">
        <f>IF('Encodage réponses Es'!$M$45="","",'Encodage réponses Es'!$M$45)</f>
        <v/>
      </c>
      <c r="C6" s="78">
        <v>0.7</v>
      </c>
      <c r="D6" s="277" t="s">
        <v>69</v>
      </c>
      <c r="E6" s="271" t="s">
        <v>82</v>
      </c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28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L6" s="428"/>
      <c r="BM6" s="428"/>
      <c r="BN6" s="428"/>
      <c r="BO6" s="428"/>
      <c r="BP6" s="428"/>
      <c r="BQ6" s="428"/>
      <c r="BR6" s="428"/>
      <c r="BS6" s="428"/>
      <c r="BT6" s="428"/>
      <c r="BU6" s="428"/>
      <c r="BV6" s="428"/>
      <c r="BW6" s="428"/>
      <c r="BX6" s="428"/>
      <c r="BY6" s="428"/>
      <c r="BZ6" s="428"/>
      <c r="CA6" s="428"/>
      <c r="CB6" s="428"/>
      <c r="CC6" s="428"/>
      <c r="CD6" s="428"/>
      <c r="CE6" s="428"/>
      <c r="CF6" s="428"/>
      <c r="CG6" s="428"/>
      <c r="CH6" s="428"/>
      <c r="CI6" s="428"/>
    </row>
    <row r="7" spans="1:87" ht="13.8" thickBot="1" x14ac:dyDescent="0.3">
      <c r="A7" s="60">
        <v>6</v>
      </c>
      <c r="B7" s="393" t="str">
        <f>IF('Encodage réponses Es'!$M$45="","",'Encodage réponses Es'!$M$45)</f>
        <v/>
      </c>
      <c r="C7" s="78">
        <v>0.5</v>
      </c>
      <c r="D7" s="277" t="s">
        <v>69</v>
      </c>
      <c r="E7" s="271" t="s">
        <v>82</v>
      </c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29"/>
      <c r="AY7" s="429"/>
      <c r="AZ7" s="429"/>
      <c r="BA7" s="429"/>
      <c r="BB7" s="429"/>
      <c r="BC7" s="429"/>
      <c r="BD7" s="429"/>
      <c r="BE7" s="429"/>
      <c r="BF7" s="429"/>
      <c r="BG7" s="429"/>
      <c r="BH7" s="429"/>
      <c r="BI7" s="429"/>
      <c r="BJ7" s="429"/>
      <c r="BK7" s="429"/>
      <c r="BL7" s="429"/>
      <c r="BM7" s="429"/>
      <c r="BN7" s="429"/>
      <c r="BO7" s="429"/>
      <c r="BP7" s="429"/>
      <c r="BQ7" s="429"/>
      <c r="BR7" s="429"/>
      <c r="BS7" s="429"/>
      <c r="BT7" s="429"/>
      <c r="BU7" s="429"/>
      <c r="BV7" s="429"/>
      <c r="BW7" s="429"/>
      <c r="BX7" s="429"/>
      <c r="BY7" s="429"/>
      <c r="BZ7" s="429"/>
      <c r="CA7" s="429"/>
      <c r="CB7" s="429"/>
      <c r="CC7" s="429"/>
      <c r="CD7" s="429"/>
      <c r="CE7" s="429"/>
      <c r="CF7" s="429"/>
      <c r="CG7" s="429"/>
      <c r="CH7" s="429"/>
      <c r="CI7" s="429"/>
    </row>
    <row r="8" spans="1:87" ht="13.8" thickBot="1" x14ac:dyDescent="0.3">
      <c r="A8" s="60">
        <v>7</v>
      </c>
      <c r="B8" s="393" t="str">
        <f>IF('Encodage réponses Es'!$M$45="","",'Encodage réponses Es'!$M$45)</f>
        <v/>
      </c>
      <c r="C8" s="78">
        <v>0.51</v>
      </c>
      <c r="D8" s="277" t="s">
        <v>69</v>
      </c>
      <c r="E8" s="271" t="s">
        <v>66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429"/>
      <c r="BW8" s="429"/>
      <c r="BX8" s="429"/>
      <c r="BY8" s="429"/>
      <c r="BZ8" s="429"/>
      <c r="CA8" s="429"/>
      <c r="CB8" s="429"/>
      <c r="CC8" s="429"/>
      <c r="CD8" s="429"/>
      <c r="CE8" s="429"/>
      <c r="CF8" s="429"/>
      <c r="CG8" s="429"/>
      <c r="CH8" s="429"/>
      <c r="CI8" s="429"/>
    </row>
    <row r="9" spans="1:87" ht="13.8" thickBot="1" x14ac:dyDescent="0.3">
      <c r="A9" s="60">
        <v>8</v>
      </c>
      <c r="B9" s="393" t="str">
        <f>IF('Encodage réponses Es'!$M$45="","",'Encodage réponses Es'!$M$45)</f>
        <v/>
      </c>
      <c r="C9" s="78">
        <v>0.79</v>
      </c>
      <c r="D9" s="277" t="s">
        <v>69</v>
      </c>
      <c r="E9" s="272" t="s">
        <v>83</v>
      </c>
    </row>
    <row r="10" spans="1:87" ht="13.8" thickBot="1" x14ac:dyDescent="0.3">
      <c r="A10" s="60">
        <v>9</v>
      </c>
      <c r="B10" s="393" t="str">
        <f>IF('Encodage réponses Es'!$M$45="","",'Encodage réponses Es'!$M$45)</f>
        <v/>
      </c>
      <c r="C10" s="78">
        <v>0.6</v>
      </c>
      <c r="D10" s="277" t="s">
        <v>69</v>
      </c>
      <c r="E10" s="272" t="s">
        <v>83</v>
      </c>
    </row>
    <row r="11" spans="1:87" ht="13.8" thickBot="1" x14ac:dyDescent="0.3">
      <c r="A11" s="60">
        <v>10</v>
      </c>
      <c r="B11" s="393" t="str">
        <f>IF('Encodage réponses Es'!$M$45="","",'Encodage réponses Es'!$M$45)</f>
        <v/>
      </c>
      <c r="C11" s="78">
        <v>0.6</v>
      </c>
      <c r="D11" s="277" t="s">
        <v>69</v>
      </c>
      <c r="E11" s="271" t="s">
        <v>66</v>
      </c>
    </row>
    <row r="12" spans="1:87" ht="13.8" thickBot="1" x14ac:dyDescent="0.3">
      <c r="A12" s="60">
        <v>11</v>
      </c>
      <c r="B12" s="393" t="str">
        <f>IF('Encodage réponses Es'!$M$45="","",'Encodage réponses Es'!$M$45)</f>
        <v/>
      </c>
      <c r="C12" s="78">
        <v>0.23</v>
      </c>
      <c r="D12" s="277" t="s">
        <v>69</v>
      </c>
      <c r="E12" s="272" t="s">
        <v>71</v>
      </c>
    </row>
    <row r="13" spans="1:87" ht="13.8" thickBot="1" x14ac:dyDescent="0.3">
      <c r="A13" s="60">
        <v>12</v>
      </c>
      <c r="B13" s="393" t="str">
        <f>IF('Encodage réponses Es'!$M$45="","",'Encodage réponses Es'!$M$45)</f>
        <v/>
      </c>
      <c r="C13" s="78">
        <v>0.28000000000000003</v>
      </c>
      <c r="D13" s="277" t="s">
        <v>69</v>
      </c>
      <c r="E13" s="272" t="s">
        <v>71</v>
      </c>
    </row>
    <row r="14" spans="1:87" ht="13.8" thickBot="1" x14ac:dyDescent="0.3">
      <c r="A14" s="60">
        <v>13</v>
      </c>
      <c r="B14" s="393" t="str">
        <f>IF('Encodage réponses Es'!$M$45="","",'Encodage réponses Es'!$M$45)</f>
        <v/>
      </c>
      <c r="C14" s="78">
        <v>0.67</v>
      </c>
      <c r="D14" s="277" t="s">
        <v>69</v>
      </c>
      <c r="E14" s="271" t="s">
        <v>66</v>
      </c>
    </row>
    <row r="15" spans="1:87" ht="13.8" thickBot="1" x14ac:dyDescent="0.3">
      <c r="A15" s="60">
        <v>14</v>
      </c>
      <c r="B15" s="393" t="str">
        <f>IF('Encodage réponses Es'!$M$45="","",'Encodage réponses Es'!$M$45)</f>
        <v/>
      </c>
      <c r="C15" s="78">
        <v>0.3</v>
      </c>
      <c r="D15" s="277" t="s">
        <v>69</v>
      </c>
      <c r="E15" s="272" t="s">
        <v>71</v>
      </c>
    </row>
    <row r="16" spans="1:87" ht="13.8" thickBot="1" x14ac:dyDescent="0.3">
      <c r="A16" s="60">
        <v>15</v>
      </c>
      <c r="B16" s="393" t="str">
        <f>IF('Encodage réponses Es'!$M$45="","",'Encodage réponses Es'!$M$45)</f>
        <v/>
      </c>
      <c r="C16" s="78">
        <v>0.51</v>
      </c>
      <c r="D16" s="277" t="s">
        <v>69</v>
      </c>
      <c r="E16" s="272" t="s">
        <v>83</v>
      </c>
    </row>
    <row r="17" spans="1:5" ht="13.8" thickBot="1" x14ac:dyDescent="0.3">
      <c r="A17" s="60">
        <v>16</v>
      </c>
      <c r="B17" s="393" t="str">
        <f>IF('Encodage réponses Es'!$M$45="","",'Encodage réponses Es'!$M$45)</f>
        <v/>
      </c>
      <c r="C17" s="78">
        <v>0.34</v>
      </c>
      <c r="D17" s="277" t="s">
        <v>69</v>
      </c>
      <c r="E17" s="272" t="s">
        <v>83</v>
      </c>
    </row>
    <row r="18" spans="1:5" ht="13.8" thickBot="1" x14ac:dyDescent="0.3">
      <c r="A18" s="60">
        <v>17</v>
      </c>
      <c r="B18" s="393" t="str">
        <f>IF('Encodage réponses Es'!$M$45="","",'Encodage réponses Es'!$M$45)</f>
        <v/>
      </c>
      <c r="C18" s="78">
        <v>0.27</v>
      </c>
      <c r="D18" s="277" t="s">
        <v>69</v>
      </c>
      <c r="E18" s="272" t="s">
        <v>83</v>
      </c>
    </row>
    <row r="19" spans="1:5" ht="13.8" thickBot="1" x14ac:dyDescent="0.3">
      <c r="A19" s="60">
        <v>18</v>
      </c>
      <c r="B19" s="393" t="str">
        <f>IF('Encodage réponses Es'!$M$45="","",'Encodage réponses Es'!$M$45)</f>
        <v/>
      </c>
      <c r="C19" s="78">
        <v>0.19</v>
      </c>
      <c r="D19" s="277" t="s">
        <v>69</v>
      </c>
      <c r="E19" s="272" t="s">
        <v>83</v>
      </c>
    </row>
    <row r="20" spans="1:5" ht="13.8" thickBot="1" x14ac:dyDescent="0.3">
      <c r="A20" s="60">
        <v>19</v>
      </c>
      <c r="B20" s="393" t="str">
        <f>IF('Encodage réponses Es'!$M$45="","",'Encodage réponses Es'!$M$45)</f>
        <v/>
      </c>
      <c r="C20" s="78">
        <v>0.88</v>
      </c>
      <c r="D20" s="277" t="s">
        <v>69</v>
      </c>
      <c r="E20" s="272" t="s">
        <v>83</v>
      </c>
    </row>
    <row r="21" spans="1:5" ht="13.8" thickBot="1" x14ac:dyDescent="0.3">
      <c r="A21" s="60">
        <v>20</v>
      </c>
      <c r="B21" s="393" t="str">
        <f>IF('Encodage réponses Es'!$M$45="","",'Encodage réponses Es'!$M$45)</f>
        <v/>
      </c>
      <c r="C21" s="78">
        <v>0.71</v>
      </c>
      <c r="D21" s="277" t="s">
        <v>69</v>
      </c>
      <c r="E21" s="271" t="s">
        <v>67</v>
      </c>
    </row>
    <row r="22" spans="1:5" ht="13.8" thickBot="1" x14ac:dyDescent="0.3">
      <c r="A22" s="60">
        <v>21</v>
      </c>
      <c r="B22" s="393" t="str">
        <f>IF('Encodage réponses Es'!$M$45="","",'Encodage réponses Es'!$M$45)</f>
        <v/>
      </c>
      <c r="C22" s="78">
        <v>0.36</v>
      </c>
      <c r="D22" s="277" t="s">
        <v>69</v>
      </c>
      <c r="E22" s="272" t="s">
        <v>83</v>
      </c>
    </row>
    <row r="23" spans="1:5" ht="13.8" thickBot="1" x14ac:dyDescent="0.3">
      <c r="A23" s="60">
        <v>22</v>
      </c>
      <c r="B23" s="393" t="str">
        <f>IF('Encodage réponses Es'!$M$45="","",'Encodage réponses Es'!$M$45)</f>
        <v/>
      </c>
      <c r="C23" s="78">
        <v>0.66</v>
      </c>
      <c r="D23" s="277" t="s">
        <v>69</v>
      </c>
      <c r="E23" s="272" t="s">
        <v>71</v>
      </c>
    </row>
    <row r="24" spans="1:5" ht="13.8" thickBot="1" x14ac:dyDescent="0.3">
      <c r="A24" s="60">
        <v>23</v>
      </c>
      <c r="B24" s="393" t="str">
        <f>IF('Encodage réponses Es'!$M$45="","",'Encodage réponses Es'!$M$45)</f>
        <v/>
      </c>
      <c r="C24" s="78">
        <v>0.68</v>
      </c>
      <c r="D24" s="277" t="s">
        <v>69</v>
      </c>
      <c r="E24" s="272" t="s">
        <v>71</v>
      </c>
    </row>
    <row r="25" spans="1:5" ht="13.8" thickBot="1" x14ac:dyDescent="0.3">
      <c r="A25" s="60">
        <v>24</v>
      </c>
      <c r="B25" s="393" t="str">
        <f>IF('Encodage réponses Es'!$M$45="","",'Encodage réponses Es'!$M$45)</f>
        <v/>
      </c>
      <c r="C25" s="78">
        <v>0.7</v>
      </c>
      <c r="D25" s="277" t="s">
        <v>69</v>
      </c>
      <c r="E25" s="272" t="s">
        <v>71</v>
      </c>
    </row>
    <row r="26" spans="1:5" ht="13.8" thickBot="1" x14ac:dyDescent="0.3">
      <c r="A26" s="60">
        <v>25</v>
      </c>
      <c r="B26" s="393" t="str">
        <f>IF('Encodage réponses Es'!$M$45="","",'Encodage réponses Es'!$M$45)</f>
        <v/>
      </c>
      <c r="C26" s="78">
        <v>0.34</v>
      </c>
      <c r="D26" s="277" t="s">
        <v>69</v>
      </c>
      <c r="E26" s="271" t="s">
        <v>67</v>
      </c>
    </row>
    <row r="27" spans="1:5" ht="13.8" thickBot="1" x14ac:dyDescent="0.3">
      <c r="A27" s="60">
        <v>26</v>
      </c>
      <c r="B27" s="393" t="str">
        <f>IF('Encodage réponses Es'!$M$45="","",'Encodage réponses Es'!$M$45)</f>
        <v/>
      </c>
      <c r="C27" s="78">
        <v>0.59</v>
      </c>
      <c r="D27" s="277" t="s">
        <v>69</v>
      </c>
      <c r="E27" s="272" t="s">
        <v>70</v>
      </c>
    </row>
    <row r="28" spans="1:5" ht="13.8" thickBot="1" x14ac:dyDescent="0.3">
      <c r="A28" s="60">
        <v>27</v>
      </c>
      <c r="B28" s="393" t="str">
        <f>IF('Encodage réponses Es'!$M$45="","",'Encodage réponses Es'!$M$45)</f>
        <v/>
      </c>
      <c r="C28" s="78">
        <v>0.35</v>
      </c>
      <c r="D28" s="277" t="s">
        <v>69</v>
      </c>
      <c r="E28" s="272" t="s">
        <v>71</v>
      </c>
    </row>
    <row r="29" spans="1:5" ht="13.8" thickBot="1" x14ac:dyDescent="0.3">
      <c r="A29" s="60">
        <v>28</v>
      </c>
      <c r="B29" s="393" t="str">
        <f>IF('Encodage réponses Es'!$M$45="","",'Encodage réponses Es'!$M$45)</f>
        <v/>
      </c>
      <c r="C29" s="78">
        <v>0.42</v>
      </c>
      <c r="D29" s="277" t="s">
        <v>69</v>
      </c>
      <c r="E29" s="272" t="s">
        <v>70</v>
      </c>
    </row>
    <row r="30" spans="1:5" ht="13.8" thickBot="1" x14ac:dyDescent="0.3">
      <c r="A30" s="60">
        <v>29</v>
      </c>
      <c r="B30" s="393" t="str">
        <f>IF('Encodage réponses Es'!$M$45="","",'Encodage réponses Es'!$M$45)</f>
        <v/>
      </c>
      <c r="C30" s="78">
        <v>0.52</v>
      </c>
      <c r="D30" s="277" t="s">
        <v>69</v>
      </c>
      <c r="E30" s="271" t="s">
        <v>67</v>
      </c>
    </row>
    <row r="31" spans="1:5" ht="13.8" thickBot="1" x14ac:dyDescent="0.3">
      <c r="A31" s="60">
        <v>30</v>
      </c>
      <c r="B31" s="393" t="str">
        <f>IF('Encodage réponses Es'!$M$45="","",'Encodage réponses Es'!$M$45)</f>
        <v/>
      </c>
      <c r="C31" s="78">
        <v>0.74</v>
      </c>
      <c r="D31" s="277" t="s">
        <v>69</v>
      </c>
      <c r="E31" s="271" t="s">
        <v>82</v>
      </c>
    </row>
    <row r="32" spans="1:5" ht="13.8" thickBot="1" x14ac:dyDescent="0.3">
      <c r="A32" s="60">
        <v>31</v>
      </c>
      <c r="B32" s="393" t="str">
        <f>IF('Encodage réponses Es'!$M$45="","",'Encodage réponses Es'!$M$45)</f>
        <v/>
      </c>
      <c r="C32" s="78">
        <v>0.64</v>
      </c>
      <c r="D32" s="277" t="s">
        <v>69</v>
      </c>
      <c r="E32" s="271" t="s">
        <v>82</v>
      </c>
    </row>
    <row r="33" spans="1:5" ht="13.8" thickBot="1" x14ac:dyDescent="0.3">
      <c r="A33" s="60">
        <v>32</v>
      </c>
      <c r="B33" s="393" t="str">
        <f>IF('Encodage réponses Es'!$M$45="","",'Encodage réponses Es'!$M$45)</f>
        <v/>
      </c>
      <c r="C33" s="78">
        <v>0.17</v>
      </c>
      <c r="D33" s="277" t="s">
        <v>69</v>
      </c>
      <c r="E33" s="271" t="s">
        <v>82</v>
      </c>
    </row>
    <row r="34" spans="1:5" ht="13.8" thickBot="1" x14ac:dyDescent="0.3">
      <c r="A34" s="60">
        <v>33</v>
      </c>
      <c r="B34" s="393" t="str">
        <f>IF('Encodage réponses Es'!$M$45="","",'Encodage réponses Es'!$M$45)</f>
        <v/>
      </c>
      <c r="C34" s="78">
        <v>0.34</v>
      </c>
      <c r="D34" s="277" t="s">
        <v>69</v>
      </c>
      <c r="E34" s="271" t="s">
        <v>82</v>
      </c>
    </row>
    <row r="35" spans="1:5" ht="13.8" thickBot="1" x14ac:dyDescent="0.3">
      <c r="A35" s="60">
        <v>34</v>
      </c>
      <c r="B35" s="393" t="str">
        <f>IF('Encodage réponses Es'!$M$45="","",'Encodage réponses Es'!$M$45)</f>
        <v/>
      </c>
      <c r="C35" s="78">
        <v>0.54</v>
      </c>
      <c r="D35" s="277" t="s">
        <v>69</v>
      </c>
      <c r="E35" s="271" t="s">
        <v>67</v>
      </c>
    </row>
    <row r="36" spans="1:5" ht="13.8" thickBot="1" x14ac:dyDescent="0.3">
      <c r="A36" s="60">
        <v>35</v>
      </c>
      <c r="B36" s="393" t="str">
        <f>IF('Encodage réponses Es'!$M$45="","",'Encodage réponses Es'!$M$45)</f>
        <v/>
      </c>
      <c r="C36" s="78">
        <v>0.45</v>
      </c>
      <c r="D36" s="277" t="s">
        <v>69</v>
      </c>
      <c r="E36" s="272" t="s">
        <v>70</v>
      </c>
    </row>
    <row r="37" spans="1:5" ht="13.8" thickBot="1" x14ac:dyDescent="0.3">
      <c r="A37" s="60">
        <v>36</v>
      </c>
      <c r="B37" s="393" t="str">
        <f>IF('Encodage réponses Es'!$M$45="","",'Encodage réponses Es'!$M$45)</f>
        <v/>
      </c>
      <c r="C37" s="78">
        <v>0.22</v>
      </c>
      <c r="D37" s="277" t="s">
        <v>69</v>
      </c>
      <c r="E37" s="272" t="s">
        <v>70</v>
      </c>
    </row>
    <row r="38" spans="1:5" ht="13.8" thickBot="1" x14ac:dyDescent="0.3">
      <c r="A38" s="60">
        <v>37</v>
      </c>
      <c r="B38" s="393" t="str">
        <f>IF('Encodage réponses Es'!$M$45="","",'Encodage réponses Es'!$M$45)</f>
        <v/>
      </c>
      <c r="C38" s="78">
        <v>0.56000000000000005</v>
      </c>
      <c r="D38" s="277" t="s">
        <v>69</v>
      </c>
      <c r="E38" s="272" t="s">
        <v>70</v>
      </c>
    </row>
    <row r="39" spans="1:5" ht="13.8" thickBot="1" x14ac:dyDescent="0.3">
      <c r="A39" s="60">
        <v>38</v>
      </c>
      <c r="B39" s="393" t="str">
        <f>IF('Encodage réponses Es'!$M$45="","",'Encodage réponses Es'!$M$45)</f>
        <v/>
      </c>
      <c r="C39" s="78">
        <v>0.75</v>
      </c>
      <c r="D39" s="277" t="s">
        <v>69</v>
      </c>
      <c r="E39" s="272" t="s">
        <v>70</v>
      </c>
    </row>
    <row r="40" spans="1:5" ht="13.8" thickBot="1" x14ac:dyDescent="0.3">
      <c r="A40" s="60">
        <v>39</v>
      </c>
      <c r="B40" s="393" t="str">
        <f>IF('Encodage réponses Es'!$M$45="","",'Encodage réponses Es'!$M$45)</f>
        <v/>
      </c>
      <c r="C40" s="78">
        <v>0.51</v>
      </c>
      <c r="D40" s="277" t="s">
        <v>69</v>
      </c>
      <c r="E40" s="272" t="s">
        <v>70</v>
      </c>
    </row>
    <row r="41" spans="1:5" ht="13.8" thickBot="1" x14ac:dyDescent="0.3">
      <c r="A41" s="60">
        <v>40</v>
      </c>
      <c r="B41" s="393" t="str">
        <f>IF('Encodage réponses Es'!$M$45="","",'Encodage réponses Es'!$M$45)</f>
        <v/>
      </c>
      <c r="C41" s="78">
        <v>0.77</v>
      </c>
      <c r="D41" s="277" t="s">
        <v>69</v>
      </c>
      <c r="E41" s="272" t="s">
        <v>70</v>
      </c>
    </row>
    <row r="42" spans="1:5" ht="13.8" thickBot="1" x14ac:dyDescent="0.3">
      <c r="A42" s="60">
        <v>41</v>
      </c>
      <c r="B42" s="393" t="str">
        <f>IF('Encodage réponses Es'!$M$45="","",'Encodage réponses Es'!$M$45)</f>
        <v/>
      </c>
      <c r="C42" s="78">
        <v>0.6</v>
      </c>
      <c r="D42" s="277" t="s">
        <v>69</v>
      </c>
      <c r="E42" s="271" t="s">
        <v>67</v>
      </c>
    </row>
    <row r="43" spans="1:5" ht="13.8" thickBot="1" x14ac:dyDescent="0.3">
      <c r="A43" s="60">
        <v>42</v>
      </c>
      <c r="B43" s="393" t="str">
        <f>IF('Encodage réponses Es'!$M$45="","",'Encodage réponses Es'!$M$45)</f>
        <v/>
      </c>
      <c r="C43" s="78">
        <v>0.77</v>
      </c>
      <c r="D43" s="277" t="s">
        <v>69</v>
      </c>
      <c r="E43" s="271" t="s">
        <v>67</v>
      </c>
    </row>
    <row r="44" spans="1:5" ht="13.8" thickBot="1" x14ac:dyDescent="0.3">
      <c r="A44" s="60">
        <v>43</v>
      </c>
      <c r="B44" s="393" t="str">
        <f>IF('Encodage réponses Es'!$M$45="","",'Encodage réponses Es'!$M$45)</f>
        <v/>
      </c>
      <c r="C44" s="78">
        <v>0.51</v>
      </c>
      <c r="D44" s="277" t="s">
        <v>69</v>
      </c>
      <c r="E44" s="87" t="s">
        <v>70</v>
      </c>
    </row>
    <row r="45" spans="1:5" ht="13.8" thickBot="1" x14ac:dyDescent="0.3">
      <c r="A45" s="60">
        <v>44</v>
      </c>
      <c r="B45" s="393" t="str">
        <f>IF('Encodage réponses Es'!$M$45="","",'Encodage réponses Es'!$M$45)</f>
        <v/>
      </c>
      <c r="C45" s="78">
        <v>0.15</v>
      </c>
      <c r="D45" s="277" t="s">
        <v>69</v>
      </c>
      <c r="E45" s="87" t="s">
        <v>70</v>
      </c>
    </row>
    <row r="46" spans="1:5" ht="13.8" thickBot="1" x14ac:dyDescent="0.3">
      <c r="A46" s="60">
        <v>45</v>
      </c>
      <c r="B46" s="393" t="str">
        <f>IF('Encodage réponses Es'!$M$45="","",'Encodage réponses Es'!$M$45)</f>
        <v/>
      </c>
      <c r="C46" s="78">
        <v>0.36</v>
      </c>
      <c r="D46" s="274" t="s">
        <v>73</v>
      </c>
      <c r="E46" s="273" t="s">
        <v>84</v>
      </c>
    </row>
    <row r="47" spans="1:5" ht="13.8" thickBot="1" x14ac:dyDescent="0.3">
      <c r="A47" s="60">
        <v>46</v>
      </c>
      <c r="B47" s="393" t="str">
        <f>IF('Encodage réponses Es'!$M$45="","",'Encodage réponses Es'!$M$45)</f>
        <v/>
      </c>
      <c r="C47" s="78">
        <v>0.45</v>
      </c>
      <c r="D47" s="274" t="s">
        <v>73</v>
      </c>
      <c r="E47" s="273" t="s">
        <v>84</v>
      </c>
    </row>
    <row r="48" spans="1:5" ht="13.8" thickBot="1" x14ac:dyDescent="0.3">
      <c r="A48" s="60">
        <v>47</v>
      </c>
      <c r="B48" s="393" t="str">
        <f>IF('Encodage réponses Es'!$M$45="","",'Encodage réponses Es'!$M$45)</f>
        <v/>
      </c>
      <c r="C48" s="78">
        <v>0.45</v>
      </c>
      <c r="D48" s="274" t="s">
        <v>73</v>
      </c>
      <c r="E48" s="273" t="s">
        <v>84</v>
      </c>
    </row>
    <row r="49" spans="1:5" ht="13.8" thickBot="1" x14ac:dyDescent="0.3">
      <c r="A49" s="60">
        <v>48</v>
      </c>
      <c r="B49" s="393" t="str">
        <f>IF('Encodage réponses Es'!$M$45="","",'Encodage réponses Es'!$M$45)</f>
        <v/>
      </c>
      <c r="C49" s="78">
        <v>0.16</v>
      </c>
      <c r="D49" s="274" t="s">
        <v>73</v>
      </c>
      <c r="E49" s="87" t="s">
        <v>88</v>
      </c>
    </row>
    <row r="50" spans="1:5" ht="13.8" thickBot="1" x14ac:dyDescent="0.3">
      <c r="A50" s="60">
        <v>49</v>
      </c>
      <c r="B50" s="393" t="str">
        <f>IF('Encodage réponses Es'!$M$45="","",'Encodage réponses Es'!$M$45)</f>
        <v/>
      </c>
      <c r="C50" s="78">
        <v>0.25</v>
      </c>
      <c r="D50" s="274" t="s">
        <v>73</v>
      </c>
      <c r="E50" s="87" t="s">
        <v>88</v>
      </c>
    </row>
    <row r="51" spans="1:5" ht="13.8" thickBot="1" x14ac:dyDescent="0.3">
      <c r="A51" s="60">
        <v>50</v>
      </c>
      <c r="B51" s="393" t="str">
        <f>IF('Encodage réponses Es'!$M$45="","",'Encodage réponses Es'!$M$45)</f>
        <v/>
      </c>
      <c r="C51" s="78">
        <v>0.21</v>
      </c>
      <c r="D51" s="274" t="s">
        <v>73</v>
      </c>
      <c r="E51" s="87" t="s">
        <v>89</v>
      </c>
    </row>
    <row r="52" spans="1:5" ht="13.8" thickBot="1" x14ac:dyDescent="0.3">
      <c r="A52" s="60">
        <v>51</v>
      </c>
      <c r="B52" s="393" t="str">
        <f>IF('Encodage réponses Es'!$M$45="","",'Encodage réponses Es'!$M$45)</f>
        <v/>
      </c>
      <c r="C52" s="78">
        <v>0.15</v>
      </c>
      <c r="D52" s="274" t="s">
        <v>73</v>
      </c>
      <c r="E52" s="87" t="s">
        <v>89</v>
      </c>
    </row>
    <row r="53" spans="1:5" ht="13.8" thickBot="1" x14ac:dyDescent="0.3">
      <c r="A53" s="60">
        <v>52</v>
      </c>
      <c r="B53" s="393" t="str">
        <f>IF('Encodage réponses Es'!$M$45="","",'Encodage réponses Es'!$M$45)</f>
        <v/>
      </c>
      <c r="C53" s="78">
        <v>0.12</v>
      </c>
      <c r="D53" s="274" t="s">
        <v>73</v>
      </c>
      <c r="E53" s="87" t="s">
        <v>89</v>
      </c>
    </row>
    <row r="54" spans="1:5" ht="13.8" thickBot="1" x14ac:dyDescent="0.3">
      <c r="A54" s="60">
        <v>53</v>
      </c>
      <c r="B54" s="393" t="str">
        <f>IF('Encodage réponses Es'!$M$45="","",'Encodage réponses Es'!$M$45)</f>
        <v/>
      </c>
      <c r="C54" s="78">
        <v>0.55000000000000004</v>
      </c>
      <c r="D54" s="274" t="s">
        <v>73</v>
      </c>
      <c r="E54" s="87" t="s">
        <v>89</v>
      </c>
    </row>
    <row r="55" spans="1:5" ht="13.8" thickBot="1" x14ac:dyDescent="0.3">
      <c r="A55" s="60">
        <v>54</v>
      </c>
      <c r="B55" s="393" t="str">
        <f>IF('Encodage réponses Es'!$M$45="","",'Encodage réponses Es'!$M$45)</f>
        <v/>
      </c>
      <c r="C55" s="78">
        <v>0.26</v>
      </c>
      <c r="D55" s="274" t="s">
        <v>73</v>
      </c>
      <c r="E55" s="87" t="s">
        <v>89</v>
      </c>
    </row>
    <row r="56" spans="1:5" ht="13.8" thickBot="1" x14ac:dyDescent="0.3">
      <c r="A56" s="60">
        <v>55</v>
      </c>
      <c r="B56" s="393" t="str">
        <f>IF('Encodage réponses Es'!$M$45="","",'Encodage réponses Es'!$M$45)</f>
        <v/>
      </c>
      <c r="C56" s="78">
        <v>0.27</v>
      </c>
      <c r="D56" s="274" t="s">
        <v>73</v>
      </c>
      <c r="E56" s="273" t="s">
        <v>85</v>
      </c>
    </row>
    <row r="57" spans="1:5" ht="13.8" thickBot="1" x14ac:dyDescent="0.3">
      <c r="A57" s="60">
        <v>56</v>
      </c>
      <c r="B57" s="393" t="str">
        <f>IF('Encodage réponses Es'!$M$45="","",'Encodage réponses Es'!$M$45)</f>
        <v/>
      </c>
      <c r="C57" s="78">
        <v>0.28000000000000003</v>
      </c>
      <c r="D57" s="274" t="s">
        <v>73</v>
      </c>
      <c r="E57" s="275" t="s">
        <v>86</v>
      </c>
    </row>
    <row r="58" spans="1:5" ht="13.8" thickBot="1" x14ac:dyDescent="0.3">
      <c r="A58" s="60">
        <v>57</v>
      </c>
      <c r="B58" s="393" t="str">
        <f>IF('Encodage réponses Es'!$M$45="","",'Encodage réponses Es'!$M$45)</f>
        <v/>
      </c>
      <c r="C58" s="78">
        <v>0.25</v>
      </c>
      <c r="D58" s="274" t="s">
        <v>73</v>
      </c>
      <c r="E58" s="273" t="s">
        <v>85</v>
      </c>
    </row>
    <row r="59" spans="1:5" ht="13.8" thickBot="1" x14ac:dyDescent="0.3">
      <c r="A59" s="60">
        <v>58</v>
      </c>
      <c r="B59" s="393" t="str">
        <f>IF('Encodage réponses Es'!$M$45="","",'Encodage réponses Es'!$M$45)</f>
        <v/>
      </c>
      <c r="C59" s="78">
        <v>0.71</v>
      </c>
      <c r="D59" s="274" t="s">
        <v>73</v>
      </c>
      <c r="E59" s="275" t="s">
        <v>87</v>
      </c>
    </row>
    <row r="60" spans="1:5" ht="13.8" thickBot="1" x14ac:dyDescent="0.3">
      <c r="A60" s="60">
        <v>59</v>
      </c>
      <c r="B60" s="393" t="str">
        <f>IF('Encodage réponses Es'!$M$45="","",'Encodage réponses Es'!$M$45)</f>
        <v/>
      </c>
      <c r="C60" s="78">
        <v>0.79</v>
      </c>
      <c r="D60" s="274" t="s">
        <v>73</v>
      </c>
      <c r="E60" s="275" t="s">
        <v>87</v>
      </c>
    </row>
    <row r="61" spans="1:5" ht="13.8" thickBot="1" x14ac:dyDescent="0.3">
      <c r="A61" s="60">
        <v>60</v>
      </c>
      <c r="B61" s="393" t="str">
        <f>IF('Encodage réponses Es'!$M$45="","",'Encodage réponses Es'!$M$45)</f>
        <v/>
      </c>
      <c r="C61" s="78">
        <v>0.8</v>
      </c>
      <c r="D61" s="274" t="s">
        <v>73</v>
      </c>
      <c r="E61" s="275" t="s">
        <v>87</v>
      </c>
    </row>
    <row r="62" spans="1:5" ht="13.8" thickBot="1" x14ac:dyDescent="0.3">
      <c r="A62" s="60">
        <v>61</v>
      </c>
      <c r="B62" s="393" t="str">
        <f>IF('Encodage réponses Es'!$M$45="","",'Encodage réponses Es'!$M$45)</f>
        <v/>
      </c>
      <c r="C62" s="78">
        <v>0.84</v>
      </c>
      <c r="D62" s="274" t="s">
        <v>73</v>
      </c>
      <c r="E62" s="275" t="s">
        <v>87</v>
      </c>
    </row>
    <row r="63" spans="1:5" ht="13.8" thickBot="1" x14ac:dyDescent="0.3">
      <c r="A63" s="60">
        <v>62</v>
      </c>
      <c r="B63" s="393" t="str">
        <f>IF('Encodage réponses Es'!$M$45="","",'Encodage réponses Es'!$M$45)</f>
        <v/>
      </c>
      <c r="C63" s="78">
        <v>0.8</v>
      </c>
      <c r="D63" s="274" t="s">
        <v>73</v>
      </c>
      <c r="E63" s="275" t="s">
        <v>87</v>
      </c>
    </row>
    <row r="64" spans="1:5" ht="13.8" thickBot="1" x14ac:dyDescent="0.3">
      <c r="A64" s="60">
        <v>63</v>
      </c>
      <c r="B64" s="393" t="str">
        <f>IF('Encodage réponses Es'!$M$45="","",'Encodage réponses Es'!$M$45)</f>
        <v/>
      </c>
      <c r="C64" s="78">
        <v>0.44</v>
      </c>
      <c r="D64" s="274" t="s">
        <v>73</v>
      </c>
      <c r="E64" s="275" t="s">
        <v>86</v>
      </c>
    </row>
    <row r="65" spans="1:5" ht="13.8" thickBot="1" x14ac:dyDescent="0.3">
      <c r="A65" s="60">
        <v>64</v>
      </c>
      <c r="B65" s="393" t="str">
        <f>IF('Encodage réponses Es'!$M$45="","",'Encodage réponses Es'!$M$45)</f>
        <v/>
      </c>
      <c r="C65" s="78">
        <v>0.51</v>
      </c>
      <c r="D65" s="274" t="s">
        <v>73</v>
      </c>
      <c r="E65" s="275" t="s">
        <v>87</v>
      </c>
    </row>
    <row r="66" spans="1:5" ht="13.8" thickBot="1" x14ac:dyDescent="0.3">
      <c r="A66" s="60">
        <v>65</v>
      </c>
      <c r="B66" s="393" t="str">
        <f>IF('Encodage réponses Es'!$M$45="","",'Encodage réponses Es'!$M$45)</f>
        <v/>
      </c>
      <c r="C66" s="78">
        <v>0.56000000000000005</v>
      </c>
      <c r="D66" s="274" t="s">
        <v>73</v>
      </c>
      <c r="E66" s="275" t="s">
        <v>87</v>
      </c>
    </row>
    <row r="67" spans="1:5" ht="13.8" thickBot="1" x14ac:dyDescent="0.3">
      <c r="A67" s="60">
        <v>66</v>
      </c>
      <c r="B67" s="393" t="str">
        <f>IF('Encodage réponses Es'!$M$45="","",'Encodage réponses Es'!$M$45)</f>
        <v/>
      </c>
      <c r="C67" s="78">
        <v>0.4</v>
      </c>
      <c r="D67" s="274" t="s">
        <v>73</v>
      </c>
      <c r="E67" s="87" t="s">
        <v>89</v>
      </c>
    </row>
    <row r="68" spans="1:5" ht="13.8" thickBot="1" x14ac:dyDescent="0.3">
      <c r="A68" s="60">
        <v>67</v>
      </c>
      <c r="B68" s="393" t="str">
        <f>IF('Encodage réponses Es'!$M$45="","",'Encodage réponses Es'!$M$45)</f>
        <v/>
      </c>
      <c r="C68" s="78">
        <v>0.45</v>
      </c>
      <c r="D68" s="274" t="s">
        <v>73</v>
      </c>
      <c r="E68" s="87" t="s">
        <v>89</v>
      </c>
    </row>
    <row r="69" spans="1:5" ht="13.8" thickBot="1" x14ac:dyDescent="0.3">
      <c r="A69" s="60">
        <v>68</v>
      </c>
      <c r="B69" s="393" t="str">
        <f>IF('Encodage réponses Es'!$M$45="","",'Encodage réponses Es'!$M$45)</f>
        <v/>
      </c>
      <c r="C69" s="78">
        <v>0.51</v>
      </c>
      <c r="D69" s="274" t="s">
        <v>73</v>
      </c>
      <c r="E69" s="87" t="s">
        <v>89</v>
      </c>
    </row>
    <row r="70" spans="1:5" ht="13.8" thickBot="1" x14ac:dyDescent="0.3">
      <c r="A70" s="60">
        <v>69</v>
      </c>
      <c r="B70" s="393" t="str">
        <f>IF('Encodage réponses Es'!$M$45="","",'Encodage réponses Es'!$M$45)</f>
        <v/>
      </c>
      <c r="C70" s="78">
        <v>0.57999999999999996</v>
      </c>
      <c r="D70" s="274" t="s">
        <v>73</v>
      </c>
      <c r="E70" s="87" t="s">
        <v>89</v>
      </c>
    </row>
    <row r="71" spans="1:5" ht="13.8" thickBot="1" x14ac:dyDescent="0.3">
      <c r="A71" s="60">
        <v>70</v>
      </c>
      <c r="B71" s="393" t="str">
        <f>IF('Encodage réponses Es'!$M$45="","",'Encodage réponses Es'!$M$45)</f>
        <v/>
      </c>
      <c r="C71" s="78">
        <v>0.64</v>
      </c>
      <c r="D71" s="274" t="s">
        <v>73</v>
      </c>
      <c r="E71" s="87" t="s">
        <v>89</v>
      </c>
    </row>
    <row r="72" spans="1:5" ht="13.8" thickBot="1" x14ac:dyDescent="0.3">
      <c r="A72" s="60">
        <v>71</v>
      </c>
      <c r="B72" s="393" t="str">
        <f>IF('Encodage réponses Es'!$M$45="","",'Encodage réponses Es'!$M$45)</f>
        <v/>
      </c>
      <c r="C72" s="78">
        <v>0.4</v>
      </c>
      <c r="D72" s="274" t="s">
        <v>73</v>
      </c>
      <c r="E72" s="276" t="s">
        <v>79</v>
      </c>
    </row>
    <row r="73" spans="1:5" ht="13.8" thickBot="1" x14ac:dyDescent="0.3">
      <c r="A73" s="60">
        <v>72</v>
      </c>
      <c r="B73" s="393" t="str">
        <f>IF('Encodage réponses Es'!$M$45="","",'Encodage réponses Es'!$M$45)</f>
        <v/>
      </c>
      <c r="C73" s="78">
        <v>0.32</v>
      </c>
      <c r="D73" s="274" t="s">
        <v>73</v>
      </c>
      <c r="E73" s="275" t="s">
        <v>86</v>
      </c>
    </row>
    <row r="74" spans="1:5" ht="13.8" thickBot="1" x14ac:dyDescent="0.3">
      <c r="A74" s="60">
        <v>73</v>
      </c>
      <c r="B74" s="393" t="str">
        <f>IF('Encodage réponses Es'!$M$45="","",'Encodage réponses Es'!$M$45)</f>
        <v/>
      </c>
      <c r="C74" s="78">
        <v>0.3</v>
      </c>
      <c r="D74" s="274" t="s">
        <v>73</v>
      </c>
      <c r="E74" s="275" t="s">
        <v>86</v>
      </c>
    </row>
    <row r="75" spans="1:5" ht="13.8" thickBot="1" x14ac:dyDescent="0.3">
      <c r="A75" s="60">
        <v>74</v>
      </c>
      <c r="B75" s="393" t="str">
        <f>IF('Encodage réponses Es'!$M$45="","",'Encodage réponses Es'!$M$45)</f>
        <v/>
      </c>
      <c r="C75" s="78">
        <v>0.12</v>
      </c>
      <c r="D75" s="274" t="s">
        <v>73</v>
      </c>
      <c r="E75" s="275" t="s">
        <v>86</v>
      </c>
    </row>
    <row r="76" spans="1:5" ht="13.8" thickBot="1" x14ac:dyDescent="0.3">
      <c r="A76" s="60">
        <v>75</v>
      </c>
      <c r="B76" s="393" t="str">
        <f>IF('Encodage réponses Es'!$M$45="","",'Encodage réponses Es'!$M$45)</f>
        <v/>
      </c>
      <c r="C76" s="78">
        <v>0.47</v>
      </c>
      <c r="D76" s="274" t="s">
        <v>73</v>
      </c>
      <c r="E76" s="275" t="s">
        <v>86</v>
      </c>
    </row>
    <row r="77" spans="1:5" ht="13.8" thickBot="1" x14ac:dyDescent="0.3">
      <c r="A77" s="60">
        <v>76</v>
      </c>
      <c r="B77" s="393" t="str">
        <f>IF('Encodage réponses Es'!$M$45="","",'Encodage réponses Es'!$M$45)</f>
        <v/>
      </c>
      <c r="C77" s="78">
        <v>0.48</v>
      </c>
      <c r="D77" s="274" t="s">
        <v>73</v>
      </c>
      <c r="E77" s="275" t="s">
        <v>86</v>
      </c>
    </row>
    <row r="78" spans="1:5" ht="13.8" thickBot="1" x14ac:dyDescent="0.3">
      <c r="A78" s="60">
        <v>77</v>
      </c>
      <c r="B78" s="393" t="str">
        <f>IF('Encodage réponses Es'!$M$45="","",'Encodage réponses Es'!$M$45)</f>
        <v/>
      </c>
      <c r="C78" s="78">
        <v>0.21</v>
      </c>
      <c r="D78" s="274" t="s">
        <v>73</v>
      </c>
      <c r="E78" s="275" t="s">
        <v>86</v>
      </c>
    </row>
    <row r="79" spans="1:5" ht="13.8" thickBot="1" x14ac:dyDescent="0.3">
      <c r="A79" s="60">
        <v>78</v>
      </c>
      <c r="B79" s="393" t="str">
        <f>IF('Encodage réponses Es'!$M$45="","",'Encodage réponses Es'!$M$45)</f>
        <v/>
      </c>
      <c r="C79" s="78">
        <v>0.57999999999999996</v>
      </c>
      <c r="D79" s="274" t="s">
        <v>73</v>
      </c>
      <c r="E79" s="87" t="s">
        <v>89</v>
      </c>
    </row>
    <row r="80" spans="1:5" ht="13.8" thickBot="1" x14ac:dyDescent="0.3">
      <c r="A80" s="60">
        <v>79</v>
      </c>
      <c r="B80" s="393" t="str">
        <f>IF('Encodage réponses Es'!$M$45="","",'Encodage réponses Es'!$M$45)</f>
        <v/>
      </c>
      <c r="C80" s="78">
        <v>0.35</v>
      </c>
      <c r="D80" s="274" t="s">
        <v>73</v>
      </c>
      <c r="E80" s="87" t="s">
        <v>89</v>
      </c>
    </row>
    <row r="81" spans="1:5" ht="13.8" thickBot="1" x14ac:dyDescent="0.3">
      <c r="A81" s="60">
        <v>80</v>
      </c>
      <c r="B81" s="393" t="str">
        <f>IF('Encodage réponses Es'!$M$45="","",'Encodage réponses Es'!$M$45)</f>
        <v/>
      </c>
      <c r="C81" s="78">
        <v>0.33</v>
      </c>
      <c r="D81" s="274" t="s">
        <v>73</v>
      </c>
      <c r="E81" s="87" t="s">
        <v>89</v>
      </c>
    </row>
    <row r="82" spans="1:5" x14ac:dyDescent="0.25">
      <c r="A82" s="60">
        <v>81</v>
      </c>
      <c r="B82" s="393" t="str">
        <f>IF('Encodage réponses Es'!$M$45="","",'Encodage réponses Es'!$M$45)</f>
        <v/>
      </c>
      <c r="C82" s="78">
        <v>0.14000000000000001</v>
      </c>
      <c r="D82" s="274" t="s">
        <v>73</v>
      </c>
      <c r="E82" s="87" t="s">
        <v>89</v>
      </c>
    </row>
  </sheetData>
  <sheetProtection password="CC48" sheet="1" objects="1" scenarios="1" sort="0" autoFilter="0"/>
  <autoFilter ref="A1:D82"/>
  <phoneticPr fontId="2" type="noConversion"/>
  <conditionalFormatting sqref="B2:B82">
    <cfRule type="cellIs" dxfId="15" priority="13" operator="lessThan">
      <formula>0.5</formula>
    </cfRule>
    <cfRule type="cellIs" dxfId="14" priority="14" operator="lessThan">
      <formula>0.5</formula>
    </cfRule>
    <cfRule type="cellIs" dxfId="13" priority="16" stopIfTrue="1" operator="lessThan">
      <formula>0.5</formula>
    </cfRule>
  </conditionalFormatting>
  <conditionalFormatting sqref="C2:C82">
    <cfRule type="cellIs" dxfId="12" priority="15" operator="lessThan">
      <formula>0.5</formula>
    </cfRule>
  </conditionalFormatting>
  <conditionalFormatting sqref="B2:B82">
    <cfRule type="cellIs" dxfId="11" priority="12" stopIfTrue="1" operator="lessThan">
      <formula>0.5</formula>
    </cfRule>
  </conditionalFormatting>
  <conditionalFormatting sqref="B2:B82">
    <cfRule type="cellIs" dxfId="10" priority="11" stopIfTrue="1" operator="lessThan">
      <formula>0.5</formula>
    </cfRule>
  </conditionalFormatting>
  <conditionalFormatting sqref="B2:B82">
    <cfRule type="cellIs" dxfId="9" priority="8" stopIfTrue="1" operator="equal">
      <formula>IF(B$45="","",B3)</formula>
    </cfRule>
    <cfRule type="cellIs" dxfId="8" priority="9" stopIfTrue="1" operator="lessThan">
      <formula>IF(B3&lt;&gt;"",B3,0)</formula>
    </cfRule>
    <cfRule type="cellIs" dxfId="7" priority="10" stopIfTrue="1" operator="greaterThan">
      <formula>IF(B3&lt;&gt;"",B3,101)</formula>
    </cfRule>
  </conditionalFormatting>
  <conditionalFormatting sqref="B2:B82">
    <cfRule type="cellIs" dxfId="6" priority="7" stopIfTrue="1" operator="lessThan">
      <formula>0.5</formula>
    </cfRule>
  </conditionalFormatting>
  <conditionalFormatting sqref="B2:B82">
    <cfRule type="cellIs" dxfId="5" priority="4" stopIfTrue="1" operator="equal">
      <formula>IF(B$45="","",B3)</formula>
    </cfRule>
    <cfRule type="cellIs" dxfId="4" priority="5" stopIfTrue="1" operator="lessThan">
      <formula>IF(B3&lt;&gt;"",B3,0)</formula>
    </cfRule>
    <cfRule type="cellIs" dxfId="3" priority="6" stopIfTrue="1" operator="greaterThan">
      <formula>IF(B3&lt;&gt;"",B3,101)</formula>
    </cfRule>
  </conditionalFormatting>
  <conditionalFormatting sqref="B2:B82">
    <cfRule type="cellIs" dxfId="2" priority="1" stopIfTrue="1" operator="equal">
      <formula>IF(B$2="","",C2)</formula>
    </cfRule>
    <cfRule type="cellIs" dxfId="1" priority="2" stopIfTrue="1" operator="lessThan">
      <formula>IF(C2&lt;&gt;"",C2,0)</formula>
    </cfRule>
    <cfRule type="cellIs" dxfId="0" priority="3" stopIfTrue="1" operator="greaterThan">
      <formula>IF(C2&lt;&gt;"",C2,101)</formula>
    </cfRule>
  </conditionalFormatting>
  <pageMargins left="0.39370078740157483" right="0.31496062992125984" top="0.51181102362204722" bottom="0.31496062992125984" header="0.51181102362204722" footer="0.31496062992125984"/>
  <pageSetup paperSize="9" scale="80" orientation="landscape" r:id="rId1"/>
  <headerFooter alignWithMargins="0">
    <oddFooter>&amp;LEENC 2015 &amp;A&amp;C3e secondaire&amp;RPage &amp;P / &amp;N</oddFooter>
  </headerFooter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Instructions</vt:lpstr>
      <vt:lpstr>Encodage réponses Es</vt:lpstr>
      <vt:lpstr>Compétences</vt:lpstr>
      <vt:lpstr>Résultats et commentaires</vt:lpstr>
      <vt:lpstr>Tri</vt:lpstr>
      <vt:lpstr>Compétences!Impression_des_titres</vt:lpstr>
      <vt:lpstr>'Encodage réponses Es'!Impression_des_titres</vt:lpstr>
      <vt:lpstr>Tri!Impression_des_titres</vt:lpstr>
      <vt:lpstr>Compétences!Zone_d_impression</vt:lpstr>
      <vt:lpstr>'Encodage réponses Es'!Zone_d_impression</vt:lpstr>
      <vt:lpstr>Tri!Zone_d_impression</vt:lpstr>
    </vt:vector>
  </TitlesOfParts>
  <Manager>PILOTAGE</Manager>
  <Company>AGERS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Evaluation externe</dc:subject>
  <dc:creator>QUINTARD Guy</dc:creator>
  <cp:lastModifiedBy>ALEXANDRE Charlotte</cp:lastModifiedBy>
  <cp:lastPrinted>2016-01-20T09:49:08Z</cp:lastPrinted>
  <dcterms:created xsi:type="dcterms:W3CDTF">1996-10-21T11:03:58Z</dcterms:created>
  <dcterms:modified xsi:type="dcterms:W3CDTF">2016-01-29T08:27:24Z</dcterms:modified>
</cp:coreProperties>
</file>